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50 Year Energy Plan" sheetId="1" r:id="rId3"/>
    <sheet state="visible" name="Images" sheetId="2" r:id="rId4"/>
  </sheets>
  <definedNames/>
  <calcPr/>
</workbook>
</file>

<file path=xl/sharedStrings.xml><?xml version="1.0" encoding="utf-8"?>
<sst xmlns="http://schemas.openxmlformats.org/spreadsheetml/2006/main" count="134" uniqueCount="52">
  <si>
    <t>Air Quality</t>
  </si>
  <si>
    <t>2010s</t>
  </si>
  <si>
    <t>2020s</t>
  </si>
  <si>
    <t>2030s</t>
  </si>
  <si>
    <t>2040s</t>
  </si>
  <si>
    <t>2050s</t>
  </si>
  <si>
    <t>2060s</t>
  </si>
  <si>
    <t>% Energy Needed 
(% of current energy use)</t>
  </si>
  <si>
    <t>Land Use</t>
  </si>
  <si>
    <t xml:space="preserve">Air Quality: </t>
  </si>
  <si>
    <t>Land:</t>
  </si>
  <si>
    <t xml:space="preserve">Cost: </t>
  </si>
  <si>
    <t>1.3-2.8</t>
  </si>
  <si>
    <t>Expected % Growth
(% change)</t>
  </si>
  <si>
    <t>2.5-4.5</t>
  </si>
  <si>
    <t>2-4.8</t>
  </si>
  <si>
    <t>Cost</t>
  </si>
  <si>
    <t>%**</t>
  </si>
  <si>
    <t>% Growth</t>
  </si>
  <si>
    <t>This Means:</t>
  </si>
  <si>
    <t>%</t>
  </si>
  <si>
    <t>Great!</t>
  </si>
  <si>
    <t>Good</t>
  </si>
  <si>
    <t>Bad</t>
  </si>
  <si>
    <t>Terrible!</t>
  </si>
  <si>
    <t>Hydro (already Maxed)</t>
  </si>
  <si>
    <t>Air CO2</t>
  </si>
  <si>
    <t>Reliability</t>
  </si>
  <si>
    <t>Max %</t>
  </si>
  <si>
    <t>Max Rate</t>
  </si>
  <si>
    <t>Coal</t>
  </si>
  <si>
    <t>Natural Gas</t>
  </si>
  <si>
    <t>Nuclear</t>
  </si>
  <si>
    <t>Biomass</t>
  </si>
  <si>
    <t>Wind</t>
  </si>
  <si>
    <t>Geothermal</t>
  </si>
  <si>
    <t>Solar</t>
  </si>
  <si>
    <t>Wave</t>
  </si>
  <si>
    <t>Smart Grid Technology</t>
  </si>
  <si>
    <t>Energy Storage</t>
  </si>
  <si>
    <t>*Note: Large Hydro and Coal do not contribute to % growth
**Note: 2010s values came from 2009-2011 average energy source percentages</t>
  </si>
  <si>
    <t>Constraints</t>
  </si>
  <si>
    <t>Energy Needs Check</t>
  </si>
  <si>
    <t>of</t>
  </si>
  <si>
    <t>% Growth Check</t>
  </si>
  <si>
    <t xml:space="preserve">Reliability Check </t>
  </si>
  <si>
    <t>Score must be</t>
  </si>
  <si>
    <t>above</t>
  </si>
  <si>
    <t>Criteria</t>
  </si>
  <si>
    <t>Environmental Impact / Land Use</t>
  </si>
  <si>
    <t>Climate Impact / Air Quality</t>
  </si>
  <si>
    <t>Start Up Cost / Maintenance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</si>
</sst>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13">
    <font>
      <sz val="10.0"/>
      <color rgb="FF000000"/>
      <name val="Arial"/>
    </font>
    <font/>
    <font>
      <color rgb="FF000000"/>
      <name val="Arial"/>
    </font>
    <font>
      <b/>
      <u/>
      <sz val="10.0"/>
      <color rgb="FF000000"/>
      <name val="Arial"/>
    </font>
    <font>
      <b/>
      <u/>
      <name val="Arial"/>
    </font>
    <font>
      <name val="Arial"/>
    </font>
    <font>
      <b/>
      <sz val="10.0"/>
      <name val="Arial"/>
    </font>
    <font>
      <b/>
      <sz val="10.0"/>
      <color rgb="FF000000"/>
      <name val="Arial"/>
    </font>
    <font>
      <sz val="11.0"/>
      <color rgb="FF000000"/>
      <name val="Inconsolata"/>
    </font>
    <font>
      <sz val="10.0"/>
      <name val="Arial"/>
    </font>
    <font>
      <sz val="12.0"/>
    </font>
    <font>
      <b/>
      <name val="Arial"/>
    </font>
    <font>
      <b/>
      <sz val="18.0"/>
    </font>
  </fonts>
  <fills count="17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63D297"/>
        <bgColor rgb="FF63D297"/>
      </patternFill>
    </fill>
    <fill>
      <patternFill patternType="solid">
        <fgColor rgb="FFB6D7A8"/>
        <bgColor rgb="FFB6D7A8"/>
      </patternFill>
    </fill>
    <fill>
      <patternFill patternType="solid">
        <fgColor rgb="FFD9EAD3"/>
        <bgColor rgb="FFD9EAD3"/>
      </patternFill>
    </fill>
    <fill>
      <patternFill patternType="solid">
        <fgColor rgb="FFA4C2F4"/>
        <bgColor rgb="FFA4C2F4"/>
      </patternFill>
    </fill>
    <fill>
      <patternFill patternType="solid">
        <fgColor rgb="FFC9DAF8"/>
        <bgColor rgb="FFC9DAF8"/>
      </patternFill>
    </fill>
    <fill>
      <patternFill patternType="solid">
        <fgColor rgb="FFE7F9EF"/>
        <bgColor rgb="FFE7F9EF"/>
      </patternFill>
    </fill>
    <fill>
      <patternFill patternType="solid">
        <fgColor rgb="FFD9D9D9"/>
        <bgColor rgb="FFD9D9D9"/>
      </patternFill>
    </fill>
    <fill>
      <patternFill patternType="solid">
        <fgColor rgb="FFFFF2CC"/>
        <bgColor rgb="FFFFF2CC"/>
      </patternFill>
    </fill>
    <fill>
      <patternFill patternType="solid">
        <fgColor rgb="FFFFE599"/>
        <bgColor rgb="FFFFE599"/>
      </patternFill>
    </fill>
    <fill>
      <patternFill patternType="solid">
        <fgColor rgb="FFFFD966"/>
        <bgColor rgb="FFFFD966"/>
      </patternFill>
    </fill>
    <fill>
      <patternFill patternType="solid">
        <fgColor rgb="FFB4A7D6"/>
        <bgColor rgb="FFB4A7D6"/>
      </patternFill>
    </fill>
    <fill>
      <patternFill patternType="solid">
        <fgColor rgb="FFAFBDD8"/>
        <bgColor rgb="FFAFBDD8"/>
      </patternFill>
    </fill>
    <fill>
      <patternFill patternType="solid">
        <fgColor rgb="FFA0AEC6"/>
        <bgColor rgb="FFA0AEC6"/>
      </patternFill>
    </fill>
    <fill>
      <patternFill patternType="solid">
        <fgColor rgb="FFD9D2E9"/>
        <bgColor rgb="FFD9D2E9"/>
      </patternFill>
    </fill>
  </fills>
  <borders count="30">
    <border/>
    <border>
      <left style="thick">
        <color rgb="FF000000"/>
      </left>
      <top style="thick">
        <color rgb="FF000000"/>
      </top>
    </border>
    <border>
      <right style="thick">
        <color rgb="FF000000"/>
      </right>
      <top style="thick">
        <color rgb="FF000000"/>
      </top>
    </border>
    <border>
      <left style="thick">
        <color rgb="FF000000"/>
      </left>
    </border>
    <border>
      <right style="thick">
        <color rgb="FF000000"/>
      </right>
    </border>
    <border>
      <left style="thick">
        <color rgb="FF000000"/>
      </left>
      <bottom style="thick">
        <color rgb="FF000000"/>
      </bottom>
    </border>
    <border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right style="thick">
        <color rgb="FF000000"/>
      </right>
      <bottom style="thick">
        <color rgb="FF000000"/>
      </bottom>
    </border>
    <border>
      <top style="thick">
        <color rgb="FF000000"/>
      </top>
    </border>
    <border>
      <left style="thick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top style="thin">
        <color rgb="FF000000"/>
      </top>
      <bottom style="thick">
        <color rgb="FF000000"/>
      </bottom>
    </border>
    <border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top style="thin">
        <color rgb="FF000000"/>
      </top>
      <bottom style="thick">
        <color rgb="FF000000"/>
      </bottom>
    </border>
    <border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top style="thick">
        <color rgb="FF000000"/>
      </top>
      <bottom style="thin">
        <color rgb="FF000000"/>
      </bottom>
    </border>
    <border>
      <top style="thick">
        <color rgb="FF000000"/>
      </top>
      <bottom style="thin">
        <color rgb="FF000000"/>
      </bottom>
    </border>
    <border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right style="thick">
        <color rgb="FF000000"/>
      </right>
      <bottom style="thin">
        <color rgb="FF000000"/>
      </bottom>
    </border>
    <border>
      <right style="thin">
        <color rgb="FF000000"/>
      </right>
      <bottom style="thick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right style="thick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11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1"/>
    </xf>
    <xf borderId="0" fillId="2" fontId="2" numFmtId="0" xfId="0" applyAlignment="1" applyFill="1" applyFont="1">
      <alignment horizontal="center" readingOrder="0" shrinkToFit="0" vertical="center" wrapText="1"/>
    </xf>
    <xf borderId="0" fillId="0" fontId="1" numFmtId="0" xfId="0" applyAlignment="1" applyFont="1">
      <alignment horizontal="center"/>
    </xf>
    <xf borderId="0" fillId="2" fontId="3" numFmtId="0" xfId="0" applyAlignment="1" applyFont="1">
      <alignment horizontal="center" readingOrder="0" shrinkToFit="0" vertical="center" wrapText="1"/>
    </xf>
    <xf borderId="0" fillId="0" fontId="4" numFmtId="0" xfId="0" applyAlignment="1" applyFont="1">
      <alignment vertical="bottom"/>
    </xf>
    <xf borderId="0" fillId="0" fontId="5" numFmtId="0" xfId="0" applyAlignment="1" applyFont="1">
      <alignment vertical="bottom"/>
    </xf>
    <xf borderId="0" fillId="0" fontId="5" numFmtId="0" xfId="0" applyAlignment="1" applyFont="1">
      <alignment vertical="bottom"/>
    </xf>
    <xf borderId="1" fillId="2" fontId="6" numFmtId="0" xfId="0" applyAlignment="1" applyBorder="1" applyFont="1">
      <alignment horizontal="center" readingOrder="0" vertical="center"/>
    </xf>
    <xf borderId="2" fillId="3" fontId="1" numFmtId="0" xfId="0" applyBorder="1" applyFill="1" applyFont="1"/>
    <xf borderId="0" fillId="2" fontId="5" numFmtId="0" xfId="0" applyAlignment="1" applyFont="1">
      <alignment vertical="bottom"/>
    </xf>
    <xf borderId="0" fillId="2" fontId="6" numFmtId="0" xfId="0" applyAlignment="1" applyFont="1">
      <alignment horizontal="center" readingOrder="0" vertical="center"/>
    </xf>
    <xf borderId="0" fillId="0" fontId="5" numFmtId="0" xfId="0" applyAlignment="1" applyFont="1">
      <alignment horizontal="right" vertical="bottom"/>
    </xf>
    <xf borderId="0" fillId="4" fontId="2" numFmtId="0" xfId="0" applyAlignment="1" applyFill="1" applyFont="1">
      <alignment horizontal="center" readingOrder="0" shrinkToFit="0" vertical="center" wrapText="1"/>
    </xf>
    <xf borderId="0" fillId="0" fontId="5" numFmtId="0" xfId="0" applyAlignment="1" applyFont="1">
      <alignment horizontal="right" readingOrder="0" vertical="bottom"/>
    </xf>
    <xf borderId="0" fillId="0" fontId="1" numFmtId="0" xfId="0" applyAlignment="1" applyFont="1">
      <alignment readingOrder="0"/>
    </xf>
    <xf borderId="3" fillId="5" fontId="1" numFmtId="0" xfId="0" applyAlignment="1" applyBorder="1" applyFill="1" applyFont="1">
      <alignment horizontal="center" readingOrder="0" vertical="center"/>
    </xf>
    <xf borderId="4" fillId="2" fontId="1" numFmtId="0" xfId="0" applyBorder="1" applyFont="1"/>
    <xf borderId="0" fillId="0" fontId="5" numFmtId="0" xfId="0" applyAlignment="1" applyFont="1">
      <alignment horizontal="right" vertical="bottom"/>
    </xf>
    <xf borderId="0" fillId="5" fontId="1" numFmtId="0" xfId="0" applyAlignment="1" applyFont="1">
      <alignment horizontal="center" readingOrder="0" vertical="center"/>
    </xf>
    <xf borderId="0" fillId="6" fontId="2" numFmtId="0" xfId="0" applyAlignment="1" applyFill="1" applyFont="1">
      <alignment horizontal="center" readingOrder="0" shrinkToFit="0" vertical="center" wrapText="1"/>
    </xf>
    <xf borderId="5" fillId="7" fontId="1" numFmtId="0" xfId="0" applyAlignment="1" applyBorder="1" applyFill="1" applyFont="1">
      <alignment horizontal="center" readingOrder="0" vertical="center"/>
    </xf>
    <xf borderId="6" fillId="8" fontId="1" numFmtId="0" xfId="0" applyBorder="1" applyFill="1" applyFont="1"/>
    <xf borderId="7" fillId="9" fontId="1" numFmtId="0" xfId="0" applyBorder="1" applyFill="1" applyFont="1"/>
    <xf borderId="8" fillId="8" fontId="1" numFmtId="0" xfId="0" applyBorder="1" applyFont="1"/>
    <xf borderId="7" fillId="0" fontId="1" numFmtId="0" xfId="0" applyAlignment="1" applyBorder="1" applyFont="1">
      <alignment readingOrder="0"/>
    </xf>
    <xf borderId="0" fillId="7" fontId="1" numFmtId="0" xfId="0" applyAlignment="1" applyFont="1">
      <alignment horizontal="center" readingOrder="0" vertical="center"/>
    </xf>
    <xf borderId="0" fillId="2" fontId="7" numFmtId="0" xfId="0" applyAlignment="1" applyFont="1">
      <alignment horizontal="center" readingOrder="0" shrinkToFit="0" vertical="center" wrapText="1"/>
    </xf>
    <xf borderId="7" fillId="2" fontId="8" numFmtId="0" xfId="0" applyBorder="1" applyFont="1"/>
    <xf borderId="3" fillId="4" fontId="9" numFmtId="0" xfId="0" applyAlignment="1" applyBorder="1" applyFont="1">
      <alignment horizontal="center" readingOrder="0" vertical="center"/>
    </xf>
    <xf borderId="0" fillId="6" fontId="9" numFmtId="0" xfId="0" applyAlignment="1" applyFont="1">
      <alignment horizontal="center" readingOrder="0" vertical="center"/>
    </xf>
    <xf borderId="7" fillId="0" fontId="10" numFmtId="0" xfId="0" applyAlignment="1" applyBorder="1" applyFont="1">
      <alignment readingOrder="0"/>
    </xf>
    <xf borderId="4" fillId="6" fontId="9" numFmtId="0" xfId="0" applyAlignment="1" applyBorder="1" applyFont="1">
      <alignment horizontal="center" readingOrder="0" vertical="center"/>
    </xf>
    <xf borderId="7" fillId="0" fontId="10" numFmtId="0" xfId="0" applyAlignment="1" applyBorder="1" applyFont="1">
      <alignment horizontal="center" readingOrder="0"/>
    </xf>
    <xf borderId="0" fillId="2" fontId="6" numFmtId="0" xfId="0" applyAlignment="1" applyFont="1">
      <alignment horizontal="center" readingOrder="0" shrinkToFit="0" vertical="center" wrapText="1"/>
    </xf>
    <xf borderId="1" fillId="2" fontId="6" numFmtId="0" xfId="0" applyAlignment="1" applyBorder="1" applyFont="1">
      <alignment horizontal="center" readingOrder="0" shrinkToFit="0" vertical="center" wrapText="1"/>
    </xf>
    <xf borderId="9" fillId="0" fontId="1" numFmtId="0" xfId="0" applyBorder="1" applyFont="1"/>
    <xf borderId="2" fillId="0" fontId="1" numFmtId="0" xfId="0" applyBorder="1" applyFont="1"/>
    <xf borderId="3" fillId="5" fontId="9" numFmtId="0" xfId="0" applyAlignment="1" applyBorder="1" applyFont="1">
      <alignment horizontal="center" readingOrder="0" vertical="center"/>
    </xf>
    <xf borderId="0" fillId="7" fontId="9" numFmtId="0" xfId="0" applyAlignment="1" applyFont="1">
      <alignment horizontal="center" readingOrder="0" vertical="center"/>
    </xf>
    <xf borderId="4" fillId="7" fontId="9" numFmtId="0" xfId="0" applyAlignment="1" applyBorder="1" applyFont="1">
      <alignment horizontal="center" readingOrder="0" vertical="center"/>
    </xf>
    <xf borderId="0" fillId="0" fontId="1" numFmtId="0" xfId="0" applyAlignment="1" applyFont="1">
      <alignment vertical="center"/>
    </xf>
    <xf borderId="0" fillId="2" fontId="9" numFmtId="0" xfId="0" applyAlignment="1" applyFont="1">
      <alignment horizontal="center" readingOrder="0" shrinkToFit="0" vertical="center" wrapText="1"/>
    </xf>
    <xf borderId="10" fillId="10" fontId="9" numFmtId="0" xfId="0" applyAlignment="1" applyBorder="1" applyFill="1" applyFont="1">
      <alignment horizontal="center" readingOrder="0" shrinkToFit="0" vertical="center" wrapText="1"/>
    </xf>
    <xf borderId="11" fillId="10" fontId="9" numFmtId="0" xfId="0" applyAlignment="1" applyBorder="1" applyFont="1">
      <alignment horizontal="center" readingOrder="0" shrinkToFit="0" vertical="center" wrapText="1"/>
    </xf>
    <xf borderId="12" fillId="11" fontId="9" numFmtId="0" xfId="0" applyAlignment="1" applyBorder="1" applyFill="1" applyFont="1">
      <alignment readingOrder="0" shrinkToFit="0" vertical="center" wrapText="1"/>
    </xf>
    <xf borderId="13" fillId="11" fontId="9" numFmtId="0" xfId="0" applyAlignment="1" applyBorder="1" applyFont="1">
      <alignment readingOrder="0" shrinkToFit="0" vertical="center" wrapText="1"/>
    </xf>
    <xf borderId="12" fillId="12" fontId="9" numFmtId="0" xfId="0" applyAlignment="1" applyBorder="1" applyFill="1" applyFont="1">
      <alignment readingOrder="0" shrinkToFit="0" vertical="center" wrapText="1"/>
    </xf>
    <xf borderId="14" fillId="12" fontId="9" numFmtId="0" xfId="0" applyAlignment="1" applyBorder="1" applyFont="1">
      <alignment readingOrder="0" shrinkToFit="0" vertical="center" wrapText="1"/>
    </xf>
    <xf borderId="3" fillId="0" fontId="1" numFmtId="0" xfId="0" applyBorder="1" applyFont="1"/>
    <xf borderId="4" fillId="0" fontId="1" numFmtId="0" xfId="0" applyBorder="1" applyFont="1"/>
    <xf borderId="15" fillId="13" fontId="9" numFmtId="0" xfId="0" applyAlignment="1" applyBorder="1" applyFill="1" applyFont="1">
      <alignment horizontal="center" readingOrder="0" shrinkToFit="0" vertical="center" wrapText="1"/>
    </xf>
    <xf borderId="16" fillId="13" fontId="9" numFmtId="0" xfId="0" applyAlignment="1" applyBorder="1" applyFont="1">
      <alignment horizontal="center" readingOrder="0" shrinkToFit="0" vertical="center" wrapText="1"/>
    </xf>
    <xf borderId="17" fillId="4" fontId="9" numFmtId="0" xfId="0" applyAlignment="1" applyBorder="1" applyFont="1">
      <alignment readingOrder="0" shrinkToFit="0" vertical="center" wrapText="1"/>
    </xf>
    <xf borderId="16" fillId="4" fontId="9" numFmtId="0" xfId="0" applyAlignment="1" applyBorder="1" applyFont="1">
      <alignment readingOrder="0" shrinkToFit="0" vertical="center" wrapText="1"/>
    </xf>
    <xf borderId="17" fillId="6" fontId="9" numFmtId="0" xfId="0" applyAlignment="1" applyBorder="1" applyFont="1">
      <alignment readingOrder="0" shrinkToFit="0" vertical="center" wrapText="1"/>
    </xf>
    <xf borderId="18" fillId="6" fontId="9" numFmtId="0" xfId="0" applyAlignment="1" applyBorder="1" applyFont="1">
      <alignment readingOrder="0" shrinkToFit="0" vertical="center" wrapText="1"/>
    </xf>
    <xf borderId="0" fillId="14" fontId="9" numFmtId="0" xfId="0" applyAlignment="1" applyFill="1" applyFont="1">
      <alignment horizontal="center" readingOrder="0" vertical="center"/>
    </xf>
    <xf borderId="4" fillId="14" fontId="9" numFmtId="0" xfId="0" applyAlignment="1" applyBorder="1" applyFont="1">
      <alignment horizontal="center" readingOrder="0" vertical="center"/>
    </xf>
    <xf borderId="3" fillId="5" fontId="9" numFmtId="0" xfId="0" applyAlignment="1" applyBorder="1" applyFont="1">
      <alignment horizontal="center" readingOrder="0" shrinkToFit="0" vertical="center" wrapText="1"/>
    </xf>
    <xf borderId="0" fillId="7" fontId="9" numFmtId="0" xfId="0" applyAlignment="1" applyFont="1">
      <alignment horizontal="center" vertical="center"/>
    </xf>
    <xf borderId="4" fillId="7" fontId="9" numFmtId="0" xfId="0" applyAlignment="1" applyBorder="1" applyFont="1">
      <alignment horizontal="center" vertical="center"/>
    </xf>
    <xf borderId="0" fillId="15" fontId="9" numFmtId="0" xfId="0" applyAlignment="1" applyFill="1" applyFont="1">
      <alignment horizontal="center" readingOrder="0" vertical="center"/>
    </xf>
    <xf borderId="19" fillId="2" fontId="11" numFmtId="0" xfId="0" applyAlignment="1" applyBorder="1" applyFont="1">
      <alignment horizontal="center" readingOrder="0" shrinkToFit="0" vertical="center" wrapText="1"/>
    </xf>
    <xf borderId="20" fillId="0" fontId="1" numFmtId="0" xfId="0" applyBorder="1" applyFont="1"/>
    <xf borderId="21" fillId="0" fontId="1" numFmtId="0" xfId="0" applyBorder="1" applyFont="1"/>
    <xf borderId="4" fillId="7" fontId="9" numFmtId="0" xfId="0" applyAlignment="1" applyBorder="1" applyFont="1">
      <alignment horizontal="center" readingOrder="0" shrinkToFit="0" vertical="center" wrapText="1"/>
    </xf>
    <xf borderId="22" fillId="10" fontId="5" numFmtId="0" xfId="0" applyAlignment="1" applyBorder="1" applyFont="1">
      <alignment horizontal="center" shrinkToFit="0" vertical="center" wrapText="1"/>
    </xf>
    <xf borderId="23" fillId="10" fontId="5" numFmtId="0" xfId="0" applyAlignment="1" applyBorder="1" applyFont="1">
      <alignment vertical="center"/>
    </xf>
    <xf borderId="24" fillId="11" fontId="5" numFmtId="0" xfId="0" applyAlignment="1" applyBorder="1" applyFont="1">
      <alignment shrinkToFit="0" vertical="center" wrapText="1"/>
    </xf>
    <xf borderId="23" fillId="11" fontId="5" numFmtId="0" xfId="0" applyAlignment="1" applyBorder="1" applyFont="1">
      <alignment vertical="center"/>
    </xf>
    <xf borderId="24" fillId="12" fontId="5" numFmtId="0" xfId="0" applyAlignment="1" applyBorder="1" applyFont="1">
      <alignment shrinkToFit="0" vertical="center" wrapText="1"/>
    </xf>
    <xf borderId="25" fillId="12" fontId="5" numFmtId="0" xfId="0" applyAlignment="1" applyBorder="1" applyFont="1">
      <alignment vertical="center"/>
    </xf>
    <xf borderId="5" fillId="13" fontId="5" numFmtId="0" xfId="0" applyAlignment="1" applyBorder="1" applyFont="1">
      <alignment horizontal="center" shrinkToFit="0" vertical="center" wrapText="1"/>
    </xf>
    <xf borderId="26" fillId="13" fontId="5" numFmtId="0" xfId="0" applyAlignment="1" applyBorder="1" applyFont="1">
      <alignment vertical="center"/>
    </xf>
    <xf borderId="6" fillId="4" fontId="5" numFmtId="0" xfId="0" applyAlignment="1" applyBorder="1" applyFont="1">
      <alignment shrinkToFit="0" vertical="center" wrapText="1"/>
    </xf>
    <xf borderId="26" fillId="4" fontId="5" numFmtId="0" xfId="0" applyAlignment="1" applyBorder="1" applyFont="1">
      <alignment readingOrder="0" vertical="center"/>
    </xf>
    <xf borderId="6" fillId="6" fontId="5" numFmtId="0" xfId="0" applyAlignment="1" applyBorder="1" applyFont="1">
      <alignment shrinkToFit="0" vertical="center" wrapText="1"/>
    </xf>
    <xf borderId="8" fillId="6" fontId="5" numFmtId="0" xfId="0" applyAlignment="1" applyBorder="1" applyFont="1">
      <alignment horizontal="right" readingOrder="0" shrinkToFit="0" vertical="center" wrapText="1"/>
    </xf>
    <xf borderId="27" fillId="4" fontId="9" numFmtId="0" xfId="0" applyAlignment="1" applyBorder="1" applyFont="1">
      <alignment readingOrder="0" shrinkToFit="0" vertical="center" wrapText="1"/>
    </xf>
    <xf borderId="28" fillId="6" fontId="9" numFmtId="0" xfId="0" applyAlignment="1" applyBorder="1" applyFont="1">
      <alignment readingOrder="0" shrinkToFit="0" vertical="center" wrapText="1"/>
    </xf>
    <xf borderId="29" fillId="6" fontId="9" numFmtId="0" xfId="0" applyAlignment="1" applyBorder="1" applyFont="1">
      <alignment readingOrder="0" shrinkToFit="0" vertical="center" wrapText="1"/>
    </xf>
    <xf borderId="0" fillId="2" fontId="1" numFmtId="0" xfId="0" applyAlignment="1" applyFont="1">
      <alignment readingOrder="0" vertical="center"/>
    </xf>
    <xf borderId="0" fillId="0" fontId="1" numFmtId="0" xfId="0" applyAlignment="1" applyFont="1">
      <alignment readingOrder="0" shrinkToFit="0" vertical="center" wrapText="1"/>
    </xf>
    <xf borderId="0" fillId="0" fontId="12" numFmtId="0" xfId="0" applyAlignment="1" applyFont="1">
      <alignment horizontal="right" readingOrder="0" shrinkToFit="0" textRotation="90" vertical="center" wrapText="1"/>
    </xf>
    <xf borderId="9" fillId="4" fontId="6" numFmtId="0" xfId="0" applyAlignment="1" applyBorder="1" applyFont="1">
      <alignment horizontal="center" readingOrder="0" shrinkToFit="0" vertical="center" wrapText="1"/>
    </xf>
    <xf borderId="1" fillId="5" fontId="9" numFmtId="0" xfId="0" applyAlignment="1" applyBorder="1" applyFont="1">
      <alignment horizontal="center" vertical="center"/>
    </xf>
    <xf borderId="9" fillId="5" fontId="0" numFmtId="0" xfId="0" applyAlignment="1" applyBorder="1" applyFont="1">
      <alignment horizontal="center" vertical="center"/>
    </xf>
    <xf borderId="1" fillId="5" fontId="9" numFmtId="0" xfId="0" applyAlignment="1" applyBorder="1" applyFont="1">
      <alignment horizontal="center" vertical="center"/>
    </xf>
    <xf borderId="2" fillId="5" fontId="0" numFmtId="0" xfId="0" applyAlignment="1" applyBorder="1" applyFont="1">
      <alignment horizontal="center" vertical="center"/>
    </xf>
    <xf borderId="0" fillId="5" fontId="0" numFmtId="0" xfId="0" applyAlignment="1" applyFont="1">
      <alignment horizontal="center" vertical="center"/>
    </xf>
    <xf borderId="0" fillId="6" fontId="6" numFmtId="0" xfId="0" applyAlignment="1" applyFont="1">
      <alignment horizontal="center" readingOrder="0" shrinkToFit="0" vertical="center" wrapText="1"/>
    </xf>
    <xf borderId="3" fillId="7" fontId="9" numFmtId="0" xfId="0" applyAlignment="1" applyBorder="1" applyFont="1">
      <alignment horizontal="center" vertical="center"/>
    </xf>
    <xf borderId="0" fillId="7" fontId="0" numFmtId="0" xfId="0" applyAlignment="1" applyFont="1">
      <alignment horizontal="center" vertical="center"/>
    </xf>
    <xf borderId="4" fillId="7" fontId="0" numFmtId="0" xfId="0" applyAlignment="1" applyBorder="1" applyFont="1">
      <alignment horizontal="center" vertical="center"/>
    </xf>
    <xf borderId="3" fillId="7" fontId="9" numFmtId="0" xfId="0" applyAlignment="1" applyBorder="1" applyFont="1">
      <alignment horizontal="center" readingOrder="0" vertical="center"/>
    </xf>
    <xf borderId="0" fillId="2" fontId="9" numFmtId="0" xfId="0" applyAlignment="1" applyFont="1">
      <alignment horizontal="center" readingOrder="0" vertical="center"/>
    </xf>
    <xf borderId="0" fillId="13" fontId="7" numFmtId="0" xfId="0" applyAlignment="1" applyFont="1">
      <alignment horizontal="center" readingOrder="0" shrinkToFit="0" vertical="center" wrapText="1"/>
    </xf>
    <xf borderId="3" fillId="16" fontId="9" numFmtId="164" xfId="0" applyAlignment="1" applyBorder="1" applyFill="1" applyFont="1" applyNumberFormat="1">
      <alignment horizontal="center" readingOrder="0" vertical="center"/>
    </xf>
    <xf borderId="0" fillId="16" fontId="0" numFmtId="164" xfId="0" applyAlignment="1" applyFont="1" applyNumberFormat="1">
      <alignment horizontal="center" shrinkToFit="0" vertical="center" wrapText="1"/>
    </xf>
    <xf borderId="4" fillId="16" fontId="0" numFmtId="164" xfId="0" applyAlignment="1" applyBorder="1" applyFont="1" applyNumberFormat="1">
      <alignment horizontal="center" shrinkToFit="0" vertical="center" wrapText="1"/>
    </xf>
    <xf borderId="0" fillId="10" fontId="7" numFmtId="0" xfId="0" applyAlignment="1" applyFont="1">
      <alignment horizontal="center" readingOrder="0" shrinkToFit="0" vertical="center" wrapText="1"/>
    </xf>
    <xf borderId="3" fillId="10" fontId="5" numFmtId="164" xfId="0" applyAlignment="1" applyBorder="1" applyFont="1" applyNumberFormat="1">
      <alignment horizontal="center" vertical="center"/>
    </xf>
    <xf borderId="4" fillId="10" fontId="5" numFmtId="164" xfId="0" applyAlignment="1" applyBorder="1" applyFont="1" applyNumberFormat="1">
      <alignment horizontal="center" shrinkToFit="0" vertical="center" wrapText="1"/>
    </xf>
    <xf borderId="0" fillId="10" fontId="5" numFmtId="164" xfId="0" applyAlignment="1" applyFont="1" applyNumberFormat="1">
      <alignment horizontal="center" vertical="center"/>
    </xf>
    <xf borderId="0" fillId="10" fontId="0" numFmtId="164" xfId="0" applyAlignment="1" applyFont="1" applyNumberFormat="1">
      <alignment horizontal="center" shrinkToFit="0" vertical="center" wrapText="1"/>
    </xf>
    <xf borderId="0" fillId="11" fontId="6" numFmtId="0" xfId="0" applyAlignment="1" applyFont="1">
      <alignment horizontal="center" readingOrder="0" shrinkToFit="0" vertical="center" wrapText="1"/>
    </xf>
    <xf borderId="3" fillId="11" fontId="5" numFmtId="164" xfId="0" applyAlignment="1" applyBorder="1" applyFont="1" applyNumberFormat="1">
      <alignment horizontal="center" shrinkToFit="0" vertical="center" wrapText="1"/>
    </xf>
    <xf borderId="4" fillId="11" fontId="5" numFmtId="164" xfId="0" applyAlignment="1" applyBorder="1" applyFont="1" applyNumberFormat="1">
      <alignment horizontal="center" shrinkToFit="0" vertical="center" wrapText="1"/>
    </xf>
    <xf borderId="0" fillId="11" fontId="5" numFmtId="164" xfId="0" applyAlignment="1" applyFont="1" applyNumberFormat="1">
      <alignment horizontal="center" shrinkToFit="0" vertical="center" wrapText="1"/>
    </xf>
    <xf borderId="4" fillId="11" fontId="2" numFmtId="164" xfId="0" applyAlignment="1" applyBorder="1" applyFont="1" applyNumberFormat="1">
      <alignment horizontal="center" shrinkToFit="0" vertical="center" wrapText="1"/>
    </xf>
    <xf borderId="0" fillId="11" fontId="0" numFmtId="164" xfId="0" applyAlignment="1" applyFont="1" applyNumberFormat="1">
      <alignment horizontal="center" shrinkToFit="0" vertical="center" wrapText="1"/>
    </xf>
    <xf borderId="0" fillId="12" fontId="6" numFmtId="0" xfId="0" applyAlignment="1" applyFont="1">
      <alignment horizontal="center" readingOrder="0" shrinkToFit="0" vertical="center" wrapText="1"/>
    </xf>
    <xf borderId="5" fillId="12" fontId="5" numFmtId="164" xfId="0" applyAlignment="1" applyBorder="1" applyFont="1" applyNumberFormat="1">
      <alignment horizontal="center" shrinkToFit="0" vertical="center" wrapText="1"/>
    </xf>
    <xf borderId="8" fillId="12" fontId="5" numFmtId="0" xfId="0" applyAlignment="1" applyBorder="1" applyFont="1">
      <alignment horizontal="center" shrinkToFit="0" vertical="center" wrapText="1"/>
    </xf>
    <xf borderId="6" fillId="12" fontId="5" numFmtId="164" xfId="0" applyAlignment="1" applyBorder="1" applyFont="1" applyNumberFormat="1">
      <alignment horizontal="center" shrinkToFit="0" vertical="center" wrapText="1"/>
    </xf>
    <xf borderId="0" fillId="12" fontId="9" numFmtId="0" xfId="0" applyAlignment="1" applyFont="1">
      <alignment horizontal="center" readingOrder="0" shrinkToFit="0" vertical="center" wrapText="1"/>
    </xf>
  </cellXfs>
  <cellStyles count="1">
    <cellStyle xfId="0" name="Normal" builtinId="0"/>
  </cellStyles>
  <dxfs count="3">
    <dxf>
      <font/>
      <fill>
        <patternFill patternType="solid">
          <fgColor rgb="FFFF0000"/>
          <bgColor rgb="FFFF0000"/>
        </patternFill>
      </fill>
      <border/>
    </dxf>
    <dxf>
      <font>
        <color rgb="FF000000"/>
      </font>
      <fill>
        <patternFill patternType="solid">
          <fgColor rgb="FFFF0000"/>
          <bgColor rgb="FFFF0000"/>
        </patternFill>
      </fill>
      <border/>
    </dxf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.14"/>
    <col customWidth="1" min="2" max="2" width="10.71"/>
    <col customWidth="1" min="3" max="3" width="5.0"/>
    <col customWidth="1" min="4" max="4" width="11.14"/>
    <col customWidth="1" min="5" max="5" width="4.14"/>
    <col customWidth="1" min="6" max="6" width="9.14"/>
    <col customWidth="1" min="7" max="7" width="3.86"/>
    <col customWidth="1" min="8" max="8" width="6.57"/>
    <col customWidth="1" min="9" max="9" width="10.0"/>
    <col customWidth="1" min="10" max="10" width="6.57"/>
    <col customWidth="1" min="11" max="11" width="9.57"/>
    <col customWidth="1" min="12" max="12" width="6.57"/>
    <col customWidth="1" min="13" max="13" width="9.86"/>
    <col customWidth="1" min="14" max="14" width="6.57"/>
    <col customWidth="1" min="15" max="15" width="9.57"/>
    <col customWidth="1" min="16" max="16" width="6.57"/>
    <col customWidth="1" min="17" max="17" width="9.43"/>
    <col customWidth="1" min="18" max="18" width="7.43"/>
    <col customWidth="1" min="19" max="19" width="9.86"/>
    <col customWidth="1" hidden="1" min="20" max="21" width="9.86"/>
  </cols>
  <sheetData>
    <row r="1" ht="9.75" customHeight="1">
      <c r="A1" s="2"/>
      <c r="T1" s="2"/>
      <c r="U1" s="2"/>
    </row>
    <row r="2" ht="1.5" customHeight="1">
      <c r="A2" s="4"/>
      <c r="B2" s="4"/>
      <c r="H2" s="8" t="s">
        <v>1</v>
      </c>
      <c r="I2" s="9"/>
      <c r="J2" s="8" t="s">
        <v>2</v>
      </c>
      <c r="K2" s="9"/>
      <c r="L2" s="8" t="s">
        <v>3</v>
      </c>
      <c r="M2" s="9"/>
      <c r="N2" s="8" t="s">
        <v>4</v>
      </c>
      <c r="O2" s="9"/>
      <c r="P2" s="8" t="s">
        <v>5</v>
      </c>
      <c r="Q2" s="9"/>
      <c r="R2" s="8" t="s">
        <v>6</v>
      </c>
      <c r="S2" s="9"/>
      <c r="T2" s="11"/>
      <c r="U2" s="11"/>
    </row>
    <row r="3" ht="1.5" customHeight="1">
      <c r="A3" s="4"/>
      <c r="B3" s="13" t="s">
        <v>7</v>
      </c>
      <c r="H3" s="16">
        <v>100.0</v>
      </c>
      <c r="J3" s="16">
        <v>105.0</v>
      </c>
      <c r="L3" s="16">
        <v>110.0</v>
      </c>
      <c r="N3" s="16">
        <v>115.0</v>
      </c>
      <c r="P3" s="16">
        <v>120.0</v>
      </c>
      <c r="R3" s="16">
        <v>125.0</v>
      </c>
      <c r="S3" s="17"/>
      <c r="T3" s="19"/>
      <c r="U3" s="19"/>
    </row>
    <row r="4">
      <c r="A4" s="4"/>
      <c r="B4" s="20" t="s">
        <v>13</v>
      </c>
      <c r="H4" s="21">
        <v>20.0</v>
      </c>
      <c r="I4" s="22"/>
      <c r="J4" s="21">
        <v>15.0</v>
      </c>
      <c r="K4" s="22"/>
      <c r="L4" s="21">
        <v>15.0</v>
      </c>
      <c r="M4" s="22"/>
      <c r="N4" s="21">
        <v>10.0</v>
      </c>
      <c r="O4" s="22"/>
      <c r="P4" s="21">
        <v>10.0</v>
      </c>
      <c r="Q4" s="22"/>
      <c r="R4" s="21">
        <v>5.0</v>
      </c>
      <c r="S4" s="24"/>
      <c r="T4" s="26"/>
      <c r="U4" s="26"/>
    </row>
    <row r="5">
      <c r="A5" s="27"/>
      <c r="B5" s="27"/>
      <c r="H5" s="29" t="s">
        <v>17</v>
      </c>
      <c r="I5" s="30" t="s">
        <v>18</v>
      </c>
      <c r="J5" s="29" t="s">
        <v>20</v>
      </c>
      <c r="K5" s="32" t="s">
        <v>18</v>
      </c>
      <c r="L5" s="29" t="s">
        <v>20</v>
      </c>
      <c r="M5" s="32" t="s">
        <v>18</v>
      </c>
      <c r="N5" s="29" t="s">
        <v>20</v>
      </c>
      <c r="O5" s="32" t="s">
        <v>18</v>
      </c>
      <c r="P5" s="29" t="s">
        <v>20</v>
      </c>
      <c r="Q5" s="32" t="s">
        <v>18</v>
      </c>
      <c r="R5" s="29" t="s">
        <v>20</v>
      </c>
      <c r="S5" s="32" t="s">
        <v>18</v>
      </c>
      <c r="T5" s="30"/>
      <c r="U5" s="30"/>
    </row>
    <row r="6">
      <c r="A6" s="34"/>
      <c r="B6" s="35" t="s">
        <v>25</v>
      </c>
      <c r="C6" s="36"/>
      <c r="D6" s="36"/>
      <c r="E6" s="36"/>
      <c r="F6" s="36"/>
      <c r="G6" s="37"/>
      <c r="H6" s="38">
        <v>43.0</v>
      </c>
      <c r="I6" s="39"/>
      <c r="J6" s="38">
        <f>H6+I6</f>
        <v>43</v>
      </c>
      <c r="K6" s="40"/>
      <c r="L6" s="38">
        <f>J6+K6</f>
        <v>43</v>
      </c>
      <c r="M6" s="40"/>
      <c r="N6" s="38">
        <f>L6+M6</f>
        <v>43</v>
      </c>
      <c r="O6" s="40"/>
      <c r="P6" s="38">
        <f>N6+O6</f>
        <v>43</v>
      </c>
      <c r="Q6" s="40"/>
      <c r="R6" s="38">
        <f>P6+Q6</f>
        <v>43</v>
      </c>
      <c r="S6" s="40"/>
      <c r="T6" s="41">
        <f>E8</f>
        <v>43</v>
      </c>
      <c r="U6" s="41">
        <f>G8</f>
        <v>0</v>
      </c>
    </row>
    <row r="7">
      <c r="A7" s="42"/>
      <c r="B7" s="43" t="s">
        <v>8</v>
      </c>
      <c r="C7" s="44"/>
      <c r="D7" s="45" t="s">
        <v>26</v>
      </c>
      <c r="E7" s="46"/>
      <c r="F7" s="47" t="s">
        <v>16</v>
      </c>
      <c r="G7" s="48"/>
      <c r="H7" s="49"/>
      <c r="J7" s="49"/>
      <c r="K7" s="50"/>
      <c r="L7" s="49"/>
      <c r="M7" s="50"/>
      <c r="N7" s="49"/>
      <c r="O7" s="50"/>
      <c r="P7" s="49"/>
      <c r="Q7" s="50"/>
      <c r="R7" s="49"/>
      <c r="S7" s="50"/>
    </row>
    <row r="8">
      <c r="A8" s="42"/>
      <c r="B8" s="51" t="s">
        <v>27</v>
      </c>
      <c r="C8" s="52"/>
      <c r="D8" s="53" t="s">
        <v>28</v>
      </c>
      <c r="E8" s="54">
        <v>43.0</v>
      </c>
      <c r="F8" s="55" t="s">
        <v>29</v>
      </c>
      <c r="G8" s="56">
        <v>0.0</v>
      </c>
      <c r="H8" s="49"/>
      <c r="J8" s="49"/>
      <c r="K8" s="50"/>
      <c r="L8" s="49"/>
      <c r="M8" s="50"/>
      <c r="N8" s="49"/>
      <c r="O8" s="50"/>
      <c r="P8" s="49"/>
      <c r="Q8" s="50"/>
      <c r="R8" s="49"/>
      <c r="S8" s="50"/>
    </row>
    <row r="9">
      <c r="A9" s="42"/>
      <c r="B9" s="35" t="s">
        <v>30</v>
      </c>
      <c r="C9" s="36"/>
      <c r="D9" s="36"/>
      <c r="E9" s="36"/>
      <c r="F9" s="36"/>
      <c r="G9" s="37"/>
      <c r="H9" s="38">
        <v>34.0</v>
      </c>
      <c r="I9" s="57"/>
      <c r="J9" s="38">
        <f>H9+I9</f>
        <v>34</v>
      </c>
      <c r="K9" s="58"/>
      <c r="L9" s="38">
        <f>J9+K9</f>
        <v>34</v>
      </c>
      <c r="M9" s="58"/>
      <c r="N9" s="59" t="str">
        <f>if(L9+M9&gt;0,"No Coal After 2035",L9+M9)</f>
        <v>No Coal After 2035</v>
      </c>
      <c r="O9" s="58"/>
      <c r="P9" s="59" t="str">
        <f>if(L9+M9&gt;0,"No Coal After 2035",0)</f>
        <v>No Coal After 2035</v>
      </c>
      <c r="Q9" s="58"/>
      <c r="R9" s="59" t="str">
        <f>if(L9+M9&gt;0,"No Coal After 2035",0)</f>
        <v>No Coal After 2035</v>
      </c>
      <c r="S9" s="58"/>
      <c r="T9" s="60">
        <f>E11</f>
        <v>34</v>
      </c>
      <c r="U9" s="60">
        <f>G11</f>
        <v>0</v>
      </c>
    </row>
    <row r="10">
      <c r="A10" s="42"/>
      <c r="B10" s="43" t="s">
        <v>8</v>
      </c>
      <c r="C10" s="44"/>
      <c r="D10" s="45" t="s">
        <v>26</v>
      </c>
      <c r="E10" s="46"/>
      <c r="F10" s="47" t="s">
        <v>16</v>
      </c>
      <c r="G10" s="48"/>
      <c r="H10" s="49"/>
      <c r="J10" s="49"/>
      <c r="K10" s="50"/>
      <c r="L10" s="49"/>
      <c r="M10" s="50"/>
      <c r="N10" s="49"/>
      <c r="O10" s="50"/>
      <c r="P10" s="49"/>
      <c r="Q10" s="50"/>
      <c r="R10" s="49"/>
      <c r="S10" s="50"/>
    </row>
    <row r="11">
      <c r="A11" s="42"/>
      <c r="B11" s="51" t="s">
        <v>27</v>
      </c>
      <c r="C11" s="52"/>
      <c r="D11" s="53" t="s">
        <v>28</v>
      </c>
      <c r="E11" s="54">
        <v>34.0</v>
      </c>
      <c r="F11" s="55" t="s">
        <v>29</v>
      </c>
      <c r="G11" s="56">
        <v>0.0</v>
      </c>
      <c r="H11" s="49"/>
      <c r="J11" s="49"/>
      <c r="K11" s="50"/>
      <c r="L11" s="49"/>
      <c r="M11" s="50"/>
      <c r="N11" s="49"/>
      <c r="O11" s="50"/>
      <c r="P11" s="49"/>
      <c r="Q11" s="50"/>
      <c r="R11" s="49"/>
      <c r="S11" s="50"/>
    </row>
    <row r="12" ht="17.25" customHeight="1">
      <c r="A12" s="42"/>
      <c r="B12" s="35" t="s">
        <v>31</v>
      </c>
      <c r="C12" s="36"/>
      <c r="D12" s="36"/>
      <c r="E12" s="36"/>
      <c r="F12" s="36"/>
      <c r="G12" s="37"/>
      <c r="H12" s="38">
        <v>12.0</v>
      </c>
      <c r="I12" s="39"/>
      <c r="J12" s="38">
        <f>H12+I12</f>
        <v>12</v>
      </c>
      <c r="K12" s="40"/>
      <c r="L12" s="38">
        <f>J12+K12</f>
        <v>12</v>
      </c>
      <c r="M12" s="61"/>
      <c r="N12" s="59">
        <f>L12+M12</f>
        <v>12</v>
      </c>
      <c r="O12" s="61"/>
      <c r="P12" s="59">
        <f>N12+O12</f>
        <v>12</v>
      </c>
      <c r="Q12" s="61"/>
      <c r="R12" s="59">
        <f>P12+Q12</f>
        <v>12</v>
      </c>
      <c r="S12" s="61"/>
      <c r="T12" s="62">
        <f>E14</f>
        <v>30</v>
      </c>
      <c r="U12" s="62">
        <f>G14</f>
        <v>6</v>
      </c>
    </row>
    <row r="13" ht="17.25" customHeight="1">
      <c r="A13" s="42"/>
      <c r="B13" s="43" t="s">
        <v>8</v>
      </c>
      <c r="C13" s="44"/>
      <c r="D13" s="45" t="s">
        <v>26</v>
      </c>
      <c r="E13" s="46"/>
      <c r="F13" s="47" t="s">
        <v>16</v>
      </c>
      <c r="G13" s="48"/>
      <c r="H13" s="49"/>
      <c r="J13" s="49"/>
      <c r="K13" s="50"/>
      <c r="L13" s="49"/>
      <c r="M13" s="50"/>
      <c r="N13" s="49"/>
      <c r="O13" s="50"/>
      <c r="P13" s="49"/>
      <c r="Q13" s="50"/>
      <c r="R13" s="49"/>
      <c r="S13" s="50"/>
    </row>
    <row r="14">
      <c r="A14" s="42"/>
      <c r="B14" s="51" t="s">
        <v>27</v>
      </c>
      <c r="C14" s="52"/>
      <c r="D14" s="53" t="s">
        <v>28</v>
      </c>
      <c r="E14" s="54">
        <v>30.0</v>
      </c>
      <c r="F14" s="55" t="s">
        <v>29</v>
      </c>
      <c r="G14" s="56">
        <v>6.0</v>
      </c>
      <c r="H14" s="49"/>
      <c r="J14" s="49"/>
      <c r="K14" s="50"/>
      <c r="L14" s="49"/>
      <c r="M14" s="50"/>
      <c r="N14" s="49"/>
      <c r="O14" s="50"/>
      <c r="P14" s="49"/>
      <c r="Q14" s="50"/>
      <c r="R14" s="49"/>
      <c r="S14" s="50"/>
    </row>
    <row r="15">
      <c r="A15" s="42"/>
      <c r="B15" s="35" t="s">
        <v>32</v>
      </c>
      <c r="C15" s="36"/>
      <c r="D15" s="36"/>
      <c r="E15" s="36"/>
      <c r="F15" s="36"/>
      <c r="G15" s="37"/>
      <c r="H15" s="38">
        <v>3.0</v>
      </c>
      <c r="I15" s="39"/>
      <c r="J15" s="38">
        <f>H15+I15</f>
        <v>3</v>
      </c>
      <c r="K15" s="40"/>
      <c r="L15" s="38">
        <f>J15+K15</f>
        <v>3</v>
      </c>
      <c r="M15" s="40"/>
      <c r="N15" s="38">
        <f>L15+M15</f>
        <v>3</v>
      </c>
      <c r="O15" s="40"/>
      <c r="P15" s="38">
        <f>N15+O15</f>
        <v>3</v>
      </c>
      <c r="Q15" s="40"/>
      <c r="R15" s="38">
        <f>P15+Q15</f>
        <v>3</v>
      </c>
      <c r="S15" s="40"/>
      <c r="T15" s="41">
        <f>E17</f>
        <v>100</v>
      </c>
      <c r="U15" s="41">
        <f>G17</f>
        <v>2</v>
      </c>
    </row>
    <row r="16">
      <c r="A16" s="42"/>
      <c r="B16" s="43" t="s">
        <v>8</v>
      </c>
      <c r="C16" s="44"/>
      <c r="D16" s="45" t="s">
        <v>26</v>
      </c>
      <c r="E16" s="46"/>
      <c r="F16" s="47" t="s">
        <v>16</v>
      </c>
      <c r="G16" s="48"/>
      <c r="H16" s="49"/>
      <c r="J16" s="49"/>
      <c r="K16" s="50"/>
      <c r="L16" s="49"/>
      <c r="M16" s="50"/>
      <c r="N16" s="49"/>
      <c r="O16" s="50"/>
      <c r="P16" s="49"/>
      <c r="Q16" s="50"/>
      <c r="R16" s="49"/>
      <c r="S16" s="50"/>
    </row>
    <row r="17">
      <c r="A17" s="42"/>
      <c r="B17" s="51" t="s">
        <v>27</v>
      </c>
      <c r="C17" s="52"/>
      <c r="D17" s="53" t="s">
        <v>28</v>
      </c>
      <c r="E17" s="54">
        <v>100.0</v>
      </c>
      <c r="F17" s="55" t="s">
        <v>29</v>
      </c>
      <c r="G17" s="56">
        <v>2.0</v>
      </c>
      <c r="H17" s="49"/>
      <c r="J17" s="49"/>
      <c r="K17" s="50"/>
      <c r="L17" s="49"/>
      <c r="M17" s="50"/>
      <c r="N17" s="49"/>
      <c r="O17" s="50"/>
      <c r="P17" s="49"/>
      <c r="Q17" s="50"/>
      <c r="R17" s="49"/>
      <c r="S17" s="50"/>
    </row>
    <row r="18">
      <c r="A18" s="42"/>
      <c r="B18" s="35" t="s">
        <v>33</v>
      </c>
      <c r="C18" s="36"/>
      <c r="D18" s="36"/>
      <c r="E18" s="36"/>
      <c r="F18" s="36"/>
      <c r="G18" s="37"/>
      <c r="H18" s="38">
        <v>3.0</v>
      </c>
      <c r="I18" s="39"/>
      <c r="J18" s="38">
        <f>H18+I18</f>
        <v>3</v>
      </c>
      <c r="K18" s="40"/>
      <c r="L18" s="38">
        <f>J18+K18</f>
        <v>3</v>
      </c>
      <c r="M18" s="40"/>
      <c r="N18" s="38">
        <f>L18+M18</f>
        <v>3</v>
      </c>
      <c r="O18" s="40"/>
      <c r="P18" s="38">
        <f>N18+O18</f>
        <v>3</v>
      </c>
      <c r="Q18" s="40"/>
      <c r="R18" s="38">
        <f>P18+Q18</f>
        <v>3</v>
      </c>
      <c r="S18" s="40"/>
      <c r="T18" s="41">
        <f>E20</f>
        <v>12</v>
      </c>
      <c r="U18" s="41">
        <f>G20</f>
        <v>2</v>
      </c>
    </row>
    <row r="19">
      <c r="A19" s="42"/>
      <c r="B19" s="43" t="s">
        <v>8</v>
      </c>
      <c r="C19" s="44"/>
      <c r="D19" s="45" t="s">
        <v>26</v>
      </c>
      <c r="E19" s="46"/>
      <c r="F19" s="47" t="s">
        <v>16</v>
      </c>
      <c r="G19" s="48"/>
      <c r="H19" s="49"/>
      <c r="J19" s="49"/>
      <c r="K19" s="50"/>
      <c r="L19" s="49"/>
      <c r="M19" s="50"/>
      <c r="N19" s="49"/>
      <c r="O19" s="50"/>
      <c r="P19" s="49"/>
      <c r="Q19" s="50"/>
      <c r="R19" s="49"/>
      <c r="S19" s="50"/>
    </row>
    <row r="20">
      <c r="A20" s="42"/>
      <c r="B20" s="51" t="s">
        <v>27</v>
      </c>
      <c r="C20" s="52"/>
      <c r="D20" s="53" t="s">
        <v>28</v>
      </c>
      <c r="E20" s="54">
        <v>12.0</v>
      </c>
      <c r="F20" s="55" t="s">
        <v>29</v>
      </c>
      <c r="G20" s="56">
        <v>2.0</v>
      </c>
      <c r="H20" s="49"/>
      <c r="J20" s="49"/>
      <c r="K20" s="50"/>
      <c r="L20" s="49"/>
      <c r="M20" s="50"/>
      <c r="N20" s="49"/>
      <c r="O20" s="50"/>
      <c r="P20" s="49"/>
      <c r="Q20" s="50"/>
      <c r="R20" s="49"/>
      <c r="S20" s="50"/>
    </row>
    <row r="21">
      <c r="A21" s="42"/>
      <c r="B21" s="63" t="s">
        <v>34</v>
      </c>
      <c r="C21" s="64"/>
      <c r="D21" s="64"/>
      <c r="E21" s="64"/>
      <c r="F21" s="64"/>
      <c r="G21" s="65"/>
      <c r="H21" s="38">
        <v>5.0</v>
      </c>
      <c r="I21" s="39"/>
      <c r="J21" s="38">
        <f>H21+I21</f>
        <v>5</v>
      </c>
      <c r="K21" s="40"/>
      <c r="L21" s="38">
        <f>J21+K21</f>
        <v>5</v>
      </c>
      <c r="M21" s="40"/>
      <c r="N21" s="38">
        <f>L21+M21</f>
        <v>5</v>
      </c>
      <c r="O21" s="40"/>
      <c r="P21" s="38">
        <f>N21+O21</f>
        <v>5</v>
      </c>
      <c r="Q21" s="40"/>
      <c r="R21" s="38">
        <f>P21+Q21</f>
        <v>5</v>
      </c>
      <c r="S21" s="40"/>
      <c r="T21" s="41">
        <f>E23</f>
        <v>30</v>
      </c>
      <c r="U21" s="41">
        <f>G23</f>
        <v>4</v>
      </c>
    </row>
    <row r="22">
      <c r="A22" s="42"/>
      <c r="B22" s="43" t="s">
        <v>8</v>
      </c>
      <c r="C22" s="44"/>
      <c r="D22" s="45" t="s">
        <v>26</v>
      </c>
      <c r="E22" s="46"/>
      <c r="F22" s="47" t="s">
        <v>16</v>
      </c>
      <c r="G22" s="48"/>
      <c r="H22" s="49"/>
      <c r="J22" s="49"/>
      <c r="K22" s="50"/>
      <c r="L22" s="49"/>
      <c r="M22" s="50"/>
      <c r="N22" s="49"/>
      <c r="O22" s="50"/>
      <c r="P22" s="49"/>
      <c r="Q22" s="50"/>
      <c r="R22" s="49"/>
      <c r="S22" s="50"/>
    </row>
    <row r="23">
      <c r="A23" s="42"/>
      <c r="B23" s="51" t="s">
        <v>27</v>
      </c>
      <c r="C23" s="52"/>
      <c r="D23" s="53" t="s">
        <v>28</v>
      </c>
      <c r="E23" s="54">
        <v>30.0</v>
      </c>
      <c r="F23" s="55" t="s">
        <v>29</v>
      </c>
      <c r="G23" s="56">
        <v>4.0</v>
      </c>
      <c r="H23" s="49"/>
      <c r="J23" s="49"/>
      <c r="K23" s="50"/>
      <c r="L23" s="49"/>
      <c r="M23" s="50"/>
      <c r="N23" s="49"/>
      <c r="O23" s="50"/>
      <c r="P23" s="49"/>
      <c r="Q23" s="50"/>
      <c r="R23" s="49"/>
      <c r="S23" s="50"/>
    </row>
    <row r="24">
      <c r="A24" s="42"/>
      <c r="B24" s="35" t="s">
        <v>35</v>
      </c>
      <c r="C24" s="36"/>
      <c r="D24" s="36"/>
      <c r="E24" s="36"/>
      <c r="F24" s="36"/>
      <c r="G24" s="37"/>
      <c r="H24" s="38">
        <v>0.0</v>
      </c>
      <c r="I24" s="39"/>
      <c r="J24" s="38">
        <f>H24+I24</f>
        <v>0</v>
      </c>
      <c r="K24" s="66"/>
      <c r="L24" s="38">
        <f>J24+K24</f>
        <v>0</v>
      </c>
      <c r="M24" s="40"/>
      <c r="N24" s="38">
        <f>L24+M24</f>
        <v>0</v>
      </c>
      <c r="O24" s="40"/>
      <c r="P24" s="38">
        <f>N24+O24</f>
        <v>0</v>
      </c>
      <c r="Q24" s="40"/>
      <c r="R24" s="38">
        <f>P24+Q24</f>
        <v>0</v>
      </c>
      <c r="S24" s="40"/>
      <c r="T24" s="41">
        <f>E26</f>
        <v>30</v>
      </c>
      <c r="U24" s="41">
        <f>G26</f>
        <v>8</v>
      </c>
    </row>
    <row r="25">
      <c r="A25" s="42"/>
      <c r="B25" s="67" t="s">
        <v>8</v>
      </c>
      <c r="C25" s="68"/>
      <c r="D25" s="69" t="s">
        <v>26</v>
      </c>
      <c r="E25" s="70"/>
      <c r="F25" s="71" t="s">
        <v>16</v>
      </c>
      <c r="G25" s="72"/>
      <c r="H25" s="49"/>
      <c r="J25" s="49"/>
      <c r="K25" s="50"/>
      <c r="L25" s="49"/>
      <c r="M25" s="50"/>
      <c r="N25" s="49"/>
      <c r="O25" s="50"/>
      <c r="P25" s="49"/>
      <c r="Q25" s="50"/>
      <c r="R25" s="49"/>
      <c r="S25" s="50"/>
    </row>
    <row r="26">
      <c r="A26" s="42"/>
      <c r="B26" s="73" t="s">
        <v>27</v>
      </c>
      <c r="C26" s="74"/>
      <c r="D26" s="75" t="s">
        <v>28</v>
      </c>
      <c r="E26" s="76">
        <v>30.0</v>
      </c>
      <c r="F26" s="77" t="s">
        <v>29</v>
      </c>
      <c r="G26" s="78">
        <v>8.0</v>
      </c>
      <c r="H26" s="49"/>
      <c r="J26" s="49"/>
      <c r="K26" s="50"/>
      <c r="L26" s="49"/>
      <c r="M26" s="50"/>
      <c r="N26" s="49"/>
      <c r="O26" s="50"/>
      <c r="P26" s="49"/>
      <c r="Q26" s="50"/>
      <c r="R26" s="49"/>
      <c r="S26" s="50"/>
    </row>
    <row r="27">
      <c r="A27" s="42"/>
      <c r="B27" s="35" t="s">
        <v>36</v>
      </c>
      <c r="C27" s="36"/>
      <c r="D27" s="36"/>
      <c r="E27" s="36"/>
      <c r="F27" s="36"/>
      <c r="G27" s="37"/>
      <c r="H27" s="38">
        <v>0.0</v>
      </c>
      <c r="I27" s="39"/>
      <c r="J27" s="38">
        <f>H27+I27</f>
        <v>0</v>
      </c>
      <c r="K27" s="66"/>
      <c r="L27" s="38">
        <f>J27+K27</f>
        <v>0</v>
      </c>
      <c r="M27" s="40"/>
      <c r="N27" s="38">
        <f>L27+M27</f>
        <v>0</v>
      </c>
      <c r="O27" s="40"/>
      <c r="P27" s="38">
        <f>N27+O27</f>
        <v>0</v>
      </c>
      <c r="Q27" s="40"/>
      <c r="R27" s="38">
        <f>P27+Q27</f>
        <v>0</v>
      </c>
      <c r="S27" s="40"/>
      <c r="T27" s="39">
        <f>E29</f>
        <v>30</v>
      </c>
      <c r="U27" s="39">
        <f>G29</f>
        <v>6</v>
      </c>
    </row>
    <row r="28">
      <c r="A28" s="42"/>
      <c r="B28" s="43" t="s">
        <v>8</v>
      </c>
      <c r="C28" s="44"/>
      <c r="D28" s="45" t="s">
        <v>26</v>
      </c>
      <c r="E28" s="46"/>
      <c r="F28" s="47" t="s">
        <v>16</v>
      </c>
      <c r="G28" s="48"/>
      <c r="H28" s="49"/>
      <c r="J28" s="49"/>
      <c r="K28" s="50"/>
      <c r="L28" s="49"/>
      <c r="M28" s="50"/>
      <c r="N28" s="49"/>
      <c r="O28" s="50"/>
      <c r="P28" s="49"/>
      <c r="Q28" s="50"/>
      <c r="R28" s="49"/>
      <c r="S28" s="50"/>
    </row>
    <row r="29">
      <c r="A29" s="42"/>
      <c r="B29" s="51" t="s">
        <v>27</v>
      </c>
      <c r="C29" s="52"/>
      <c r="D29" s="53" t="s">
        <v>28</v>
      </c>
      <c r="E29" s="54">
        <v>30.0</v>
      </c>
      <c r="F29" s="55" t="s">
        <v>29</v>
      </c>
      <c r="G29" s="56">
        <v>6.0</v>
      </c>
      <c r="H29" s="49"/>
      <c r="J29" s="49"/>
      <c r="K29" s="50"/>
      <c r="L29" s="49"/>
      <c r="M29" s="50"/>
      <c r="N29" s="49"/>
      <c r="O29" s="50"/>
      <c r="P29" s="49"/>
      <c r="Q29" s="50"/>
      <c r="R29" s="49"/>
      <c r="S29" s="50"/>
    </row>
    <row r="30">
      <c r="A30" s="42"/>
      <c r="B30" s="35" t="s">
        <v>37</v>
      </c>
      <c r="C30" s="36"/>
      <c r="D30" s="36"/>
      <c r="E30" s="36"/>
      <c r="F30" s="36"/>
      <c r="G30" s="37"/>
      <c r="H30" s="38">
        <v>0.0</v>
      </c>
      <c r="I30" s="39"/>
      <c r="J30" s="38">
        <f>H30+I30</f>
        <v>0</v>
      </c>
      <c r="K30" s="40"/>
      <c r="L30" s="38">
        <f>J30+K30</f>
        <v>0</v>
      </c>
      <c r="M30" s="61"/>
      <c r="N30" s="38">
        <f>L30+M30</f>
        <v>0</v>
      </c>
      <c r="O30" s="61"/>
      <c r="P30" s="38">
        <f>N30+O30</f>
        <v>0</v>
      </c>
      <c r="Q30" s="40"/>
      <c r="R30" s="38">
        <f>P30+Q30</f>
        <v>0</v>
      </c>
      <c r="S30" s="40"/>
      <c r="T30" s="39">
        <f>E32</f>
        <v>30</v>
      </c>
      <c r="U30" s="39">
        <f>G32</f>
        <v>10</v>
      </c>
    </row>
    <row r="31">
      <c r="A31" s="42"/>
      <c r="B31" s="43" t="s">
        <v>8</v>
      </c>
      <c r="C31" s="44"/>
      <c r="D31" s="45" t="s">
        <v>26</v>
      </c>
      <c r="E31" s="46"/>
      <c r="F31" s="47" t="s">
        <v>16</v>
      </c>
      <c r="G31" s="48"/>
      <c r="H31" s="49"/>
      <c r="J31" s="49"/>
      <c r="K31" s="50"/>
      <c r="L31" s="49"/>
      <c r="M31" s="50"/>
      <c r="N31" s="49"/>
      <c r="O31" s="50"/>
      <c r="P31" s="49"/>
      <c r="Q31" s="50"/>
      <c r="R31" s="49"/>
      <c r="S31" s="50"/>
    </row>
    <row r="32">
      <c r="A32" s="42"/>
      <c r="B32" s="51" t="s">
        <v>27</v>
      </c>
      <c r="C32" s="52"/>
      <c r="D32" s="53" t="s">
        <v>28</v>
      </c>
      <c r="E32" s="54">
        <v>30.0</v>
      </c>
      <c r="F32" s="55" t="s">
        <v>29</v>
      </c>
      <c r="G32" s="56">
        <v>10.0</v>
      </c>
      <c r="H32" s="49"/>
      <c r="J32" s="49"/>
      <c r="K32" s="50"/>
      <c r="L32" s="49"/>
      <c r="M32" s="50"/>
      <c r="N32" s="49"/>
      <c r="O32" s="50"/>
      <c r="P32" s="49"/>
      <c r="Q32" s="50"/>
      <c r="R32" s="49"/>
      <c r="S32" s="50"/>
    </row>
    <row r="33">
      <c r="A33" s="42"/>
      <c r="B33" s="35" t="s">
        <v>38</v>
      </c>
      <c r="C33" s="36"/>
      <c r="D33" s="36"/>
      <c r="E33" s="36"/>
      <c r="F33" s="36"/>
      <c r="G33" s="37"/>
      <c r="H33" s="38">
        <v>0.0</v>
      </c>
      <c r="I33" s="39"/>
      <c r="J33" s="38">
        <f>H33+I33</f>
        <v>0</v>
      </c>
      <c r="K33" s="40"/>
      <c r="L33" s="38">
        <f>J33+K33</f>
        <v>0</v>
      </c>
      <c r="M33" s="61"/>
      <c r="N33" s="38">
        <f>L33+M33</f>
        <v>0</v>
      </c>
      <c r="O33" s="61"/>
      <c r="P33" s="38">
        <f>N33+O33</f>
        <v>0</v>
      </c>
      <c r="Q33" s="61"/>
      <c r="R33" s="38">
        <f>P33+Q33</f>
        <v>0</v>
      </c>
      <c r="S33" s="61"/>
      <c r="T33" s="60">
        <f>E35</f>
        <v>12</v>
      </c>
      <c r="U33" s="60">
        <f>G35</f>
        <v>2</v>
      </c>
    </row>
    <row r="34">
      <c r="A34" s="42"/>
      <c r="B34" s="43" t="s">
        <v>8</v>
      </c>
      <c r="C34" s="44"/>
      <c r="D34" s="45" t="s">
        <v>26</v>
      </c>
      <c r="E34" s="46"/>
      <c r="F34" s="47" t="s">
        <v>16</v>
      </c>
      <c r="G34" s="48"/>
      <c r="H34" s="49"/>
      <c r="J34" s="49"/>
      <c r="K34" s="50"/>
      <c r="L34" s="49"/>
      <c r="M34" s="50"/>
      <c r="N34" s="49"/>
      <c r="O34" s="50"/>
      <c r="P34" s="49"/>
      <c r="Q34" s="50"/>
      <c r="R34" s="49"/>
      <c r="S34" s="50"/>
    </row>
    <row r="35">
      <c r="A35" s="42"/>
      <c r="B35" s="51" t="s">
        <v>27</v>
      </c>
      <c r="C35" s="52"/>
      <c r="D35" s="53" t="s">
        <v>28</v>
      </c>
      <c r="E35" s="54">
        <v>12.0</v>
      </c>
      <c r="F35" s="55" t="s">
        <v>29</v>
      </c>
      <c r="G35" s="56">
        <v>2.0</v>
      </c>
      <c r="H35" s="49"/>
      <c r="J35" s="49"/>
      <c r="K35" s="50"/>
      <c r="L35" s="49"/>
      <c r="M35" s="50"/>
      <c r="N35" s="49"/>
      <c r="O35" s="50"/>
      <c r="P35" s="49"/>
      <c r="Q35" s="50"/>
      <c r="R35" s="49"/>
      <c r="S35" s="50"/>
    </row>
    <row r="36">
      <c r="A36" s="42"/>
      <c r="B36" s="35" t="s">
        <v>39</v>
      </c>
      <c r="C36" s="36"/>
      <c r="D36" s="36"/>
      <c r="E36" s="36"/>
      <c r="F36" s="36"/>
      <c r="G36" s="37"/>
      <c r="H36" s="38">
        <v>0.0</v>
      </c>
      <c r="I36" s="39"/>
      <c r="J36" s="38">
        <f>H36+I36</f>
        <v>0</v>
      </c>
      <c r="K36" s="40"/>
      <c r="L36" s="38">
        <f>J36+K36</f>
        <v>0</v>
      </c>
      <c r="M36" s="61"/>
      <c r="N36" s="38">
        <f>L36+M36</f>
        <v>0</v>
      </c>
      <c r="O36" s="61"/>
      <c r="P36" s="38">
        <f>N36+O36</f>
        <v>0</v>
      </c>
      <c r="Q36" s="61"/>
      <c r="R36" s="38">
        <f>P36+Q36</f>
        <v>0</v>
      </c>
      <c r="S36" s="61"/>
      <c r="T36" s="60">
        <f>E38</f>
        <v>20</v>
      </c>
      <c r="U36" s="60">
        <f>G38</f>
        <v>2</v>
      </c>
    </row>
    <row r="37">
      <c r="A37" s="42"/>
      <c r="B37" s="43" t="s">
        <v>8</v>
      </c>
      <c r="C37" s="44"/>
      <c r="D37" s="45" t="s">
        <v>26</v>
      </c>
      <c r="E37" s="46"/>
      <c r="F37" s="47" t="s">
        <v>16</v>
      </c>
      <c r="G37" s="48"/>
      <c r="H37" s="49"/>
      <c r="J37" s="49"/>
      <c r="K37" s="50"/>
      <c r="L37" s="49"/>
      <c r="M37" s="50"/>
      <c r="N37" s="49"/>
      <c r="O37" s="50"/>
      <c r="P37" s="49"/>
      <c r="Q37" s="50"/>
      <c r="R37" s="49"/>
      <c r="S37" s="50"/>
    </row>
    <row r="38">
      <c r="A38" s="42"/>
      <c r="B38" s="51" t="s">
        <v>27</v>
      </c>
      <c r="C38" s="52"/>
      <c r="D38" s="53" t="s">
        <v>28</v>
      </c>
      <c r="E38" s="79">
        <v>20.0</v>
      </c>
      <c r="F38" s="80" t="s">
        <v>29</v>
      </c>
      <c r="G38" s="81">
        <v>2.0</v>
      </c>
      <c r="H38" s="49"/>
      <c r="J38" s="49"/>
      <c r="K38" s="50"/>
      <c r="L38" s="49"/>
      <c r="M38" s="50"/>
      <c r="N38" s="49"/>
      <c r="O38" s="50"/>
      <c r="P38" s="49"/>
      <c r="Q38" s="50"/>
      <c r="R38" s="49"/>
      <c r="S38" s="50"/>
    </row>
    <row r="39" ht="10.5" customHeight="1">
      <c r="A39" s="82"/>
      <c r="B39" s="83" t="s">
        <v>40</v>
      </c>
      <c r="D39" s="84" t="s">
        <v>41</v>
      </c>
      <c r="E39" s="85" t="s">
        <v>42</v>
      </c>
      <c r="F39" s="36"/>
      <c r="G39" s="36"/>
      <c r="H39" s="86">
        <f>SUM(H6:H38)</f>
        <v>100</v>
      </c>
      <c r="I39" s="87" t="str">
        <f>IF(SUM(H6:H38)&lt;H3,Images!B1,Images!A1)</f>
        <v/>
      </c>
      <c r="J39" s="88">
        <f>SUM(J6:J38)</f>
        <v>100</v>
      </c>
      <c r="K39" s="87" t="str">
        <f>IF(SUM(J6:J38)&lt;J3,Images!B1,Images!A1)</f>
        <v/>
      </c>
      <c r="L39" s="86">
        <f>SUM(L6:L38)</f>
        <v>100</v>
      </c>
      <c r="M39" s="87" t="str">
        <f>IF(SUM(L6:L38)&lt;L3,Images!B1,Images!A1)</f>
        <v/>
      </c>
      <c r="N39" s="86">
        <f>SUM(N6:N38)</f>
        <v>66</v>
      </c>
      <c r="O39" s="87" t="str">
        <f>IF(SUM(N6:N38)&lt;N3,Images!B1,Images!A1)</f>
        <v/>
      </c>
      <c r="P39" s="86">
        <f>SUM(P6:P38)</f>
        <v>66</v>
      </c>
      <c r="Q39" s="87" t="str">
        <f>IF(SUM(P6:P38)&lt;P3,Images!B1,Images!A1)</f>
        <v/>
      </c>
      <c r="R39" s="86">
        <f>SUM(R6:R38)</f>
        <v>66</v>
      </c>
      <c r="S39" s="89" t="str">
        <f>IF(SUM(R6:R38)&lt;R3,Images!B1,Images!A1)</f>
        <v/>
      </c>
      <c r="T39" s="90"/>
      <c r="U39" s="90"/>
    </row>
    <row r="40" ht="6.75" customHeight="1">
      <c r="A40" s="42"/>
      <c r="H40" s="38" t="s">
        <v>43</v>
      </c>
      <c r="J40" s="38" t="s">
        <v>43</v>
      </c>
      <c r="L40" s="38" t="s">
        <v>43</v>
      </c>
      <c r="N40" s="38" t="s">
        <v>43</v>
      </c>
      <c r="P40" s="38" t="s">
        <v>43</v>
      </c>
      <c r="R40" s="38" t="s">
        <v>43</v>
      </c>
      <c r="S40" s="50"/>
      <c r="T40" s="90"/>
      <c r="U40" s="90"/>
    </row>
    <row r="41" ht="10.5" customHeight="1">
      <c r="A41" s="42"/>
      <c r="H41" s="38">
        <f>H3</f>
        <v>100</v>
      </c>
      <c r="J41" s="38">
        <f>J3</f>
        <v>105</v>
      </c>
      <c r="L41" s="38">
        <f>L3</f>
        <v>110</v>
      </c>
      <c r="N41" s="38">
        <f>N3</f>
        <v>115</v>
      </c>
      <c r="P41" s="38">
        <f>P3</f>
        <v>120</v>
      </c>
      <c r="R41" s="38">
        <f>R3</f>
        <v>125</v>
      </c>
      <c r="S41" s="50"/>
      <c r="T41" s="90"/>
      <c r="U41" s="90"/>
    </row>
    <row r="42" ht="10.5" customHeight="1">
      <c r="A42" s="42"/>
      <c r="E42" s="91" t="s">
        <v>44</v>
      </c>
      <c r="H42" s="92">
        <f>sum(I12:I38)</f>
        <v>0</v>
      </c>
      <c r="I42" s="93" t="str">
        <f>IF(SUM(I12:I38)&gt;H4,Images!$B$1,Images!$A$1)</f>
        <v/>
      </c>
      <c r="J42" s="92">
        <f>sum(K12:K38)</f>
        <v>0</v>
      </c>
      <c r="K42" s="93" t="str">
        <f>IF(sum(K12:K38)&gt;J4,Images!$B$1,Images!$A$1)</f>
        <v/>
      </c>
      <c r="L42" s="92">
        <f>sum(M12:M38)</f>
        <v>0</v>
      </c>
      <c r="M42" s="93" t="str">
        <f>IF(sum(M12:M38)&gt;L4,Images!$B$1,Images!$A$1)</f>
        <v/>
      </c>
      <c r="N42" s="92">
        <f>sum(O12:O38)</f>
        <v>0</v>
      </c>
      <c r="O42" s="93" t="str">
        <f>IF(sum(O12:O38)&gt;N4,Images!$B$1,Images!$A$1)</f>
        <v/>
      </c>
      <c r="P42" s="92">
        <f>sum(Q12:Q38)</f>
        <v>0</v>
      </c>
      <c r="Q42" s="93" t="str">
        <f>IF(sum(Q12:Q38)&gt;P4,Images!$B$1,Images!$A$1)</f>
        <v/>
      </c>
      <c r="R42" s="92">
        <f>sum(S12:S38)</f>
        <v>0</v>
      </c>
      <c r="S42" s="94" t="str">
        <f>IF(sum(S12:S38)&gt;R4,Images!$B$1,Images!$A$1)</f>
        <v/>
      </c>
      <c r="T42" s="93"/>
      <c r="U42" s="93"/>
    </row>
    <row r="43" ht="10.5" customHeight="1">
      <c r="A43" s="42"/>
      <c r="H43" s="95" t="s">
        <v>43</v>
      </c>
      <c r="J43" s="95" t="s">
        <v>43</v>
      </c>
      <c r="L43" s="95" t="s">
        <v>43</v>
      </c>
      <c r="N43" s="95" t="s">
        <v>43</v>
      </c>
      <c r="P43" s="95" t="s">
        <v>43</v>
      </c>
      <c r="R43" s="95" t="s">
        <v>43</v>
      </c>
      <c r="S43" s="50"/>
      <c r="T43" s="93"/>
      <c r="U43" s="93"/>
    </row>
    <row r="44" ht="10.5" customHeight="1">
      <c r="A44" s="42"/>
      <c r="H44" s="92">
        <f>H4</f>
        <v>20</v>
      </c>
      <c r="J44" s="92">
        <f>J4</f>
        <v>15</v>
      </c>
      <c r="L44" s="92">
        <f>L4</f>
        <v>15</v>
      </c>
      <c r="N44" s="92">
        <f>N4</f>
        <v>10</v>
      </c>
      <c r="P44" s="92">
        <f>P4</f>
        <v>10</v>
      </c>
      <c r="R44" s="92">
        <f>R4</f>
        <v>5</v>
      </c>
      <c r="S44" s="50"/>
      <c r="T44" s="93"/>
      <c r="U44" s="93"/>
    </row>
    <row r="45" ht="1.5" customHeight="1">
      <c r="A45" s="96"/>
      <c r="E45" s="97" t="s">
        <v>45</v>
      </c>
      <c r="H45" s="98">
        <f>(($C$8*H6)+($C$11*H9)+($C$14*H12)+($C$17*H15)+($C$20*H18)+($C$23*H21)+($C$26*H24)+($C$29*H27)+($C$32*H30)+($C$35*H33)+($C$38*H36))/H39</f>
        <v>0</v>
      </c>
      <c r="I45" s="99" t="str">
        <f>IF(H45&lt;$G$47,Images!B1,Images!A1)</f>
        <v/>
      </c>
      <c r="J45" s="98">
        <f>(($C$8*J6)+($C$11*J9)+($C$14*J12)+($C$17*J15)+($C$20*J18)+($C$23*J21)+($C$26*J24)+($C$29*J27)+($C$32*J30)+($C$35*J33)+($C$38*J36))/J39</f>
        <v>0</v>
      </c>
      <c r="K45" s="99" t="str">
        <f>IF(J45&lt;$G$47,Images!B1,Images!A1)</f>
        <v/>
      </c>
      <c r="L45" s="98">
        <f>(($C$8*L6)+($C$11*L9)+($C$14*L12)+($C$17*L15)+($C$20*L18)+($C$23*L21)+($C$26*L24)+($C$29*L27)+($C$32*L30)+($C$35*L33)+($C$38*L36))/L39</f>
        <v>0</v>
      </c>
      <c r="M45" s="99" t="str">
        <f>IF(L45&lt;$G$47,Images!B1,Images!A1)</f>
        <v/>
      </c>
      <c r="N45" s="98">
        <f>(($C$8*N6)+($C$11*0)+($C$14*N12)+($C$17*N15)+($C$20*N18)+($C$23*N21)+($C$26*N24)+($C$29*N27)+($C$32*N30)+($C$35*N33)+($C$38*N36))/N39</f>
        <v>0</v>
      </c>
      <c r="O45" s="99" t="str">
        <f>IF(N45&lt;$G$47,Images!B1,Images!A1)</f>
        <v/>
      </c>
      <c r="P45" s="98">
        <f>(($C$8*P6)+($C$11*0)+($C$14*P12)+($C$17*P15)+($C$20*P18)+($C$23*P21)+($C$26*P24)+($C$29*P27)+($C$32*P30)+($C$35*P33)+($C$38*P36))/P39</f>
        <v>0</v>
      </c>
      <c r="Q45" s="99" t="str">
        <f>IF(P45&lt;$G$47,Images!B1,Images!A1)</f>
        <v/>
      </c>
      <c r="R45" s="98">
        <f>(($C$8*R6)+($C$11*0)+($C$14*R12)+($C$17*R15)+($C$20*R18)+($C$23*R21)+($C$26*R24)+($C$29*R27)+($C$32*R30)+($C$35*R33)+($C$38*R36))/R39</f>
        <v>0</v>
      </c>
      <c r="S45" s="100" t="str">
        <f>IF(R45&lt;$G$47,Images!B1,Images!A1)</f>
        <v/>
      </c>
      <c r="T45" s="99"/>
      <c r="U45" s="99"/>
    </row>
    <row r="46" ht="11.25" customHeight="1">
      <c r="A46" s="96"/>
      <c r="E46" s="97" t="s">
        <v>46</v>
      </c>
      <c r="H46" s="49"/>
      <c r="J46" s="49"/>
      <c r="L46" s="49"/>
      <c r="N46" s="49"/>
      <c r="P46" s="49"/>
      <c r="R46" s="49"/>
      <c r="S46" s="50"/>
      <c r="T46" s="99"/>
      <c r="U46" s="99"/>
    </row>
    <row r="47" ht="1.5" customHeight="1">
      <c r="A47" s="96"/>
      <c r="E47" s="97" t="s">
        <v>47</v>
      </c>
      <c r="G47" s="97">
        <v>3.0</v>
      </c>
      <c r="H47" s="49"/>
      <c r="J47" s="49"/>
      <c r="L47" s="49"/>
      <c r="N47" s="49"/>
      <c r="P47" s="49"/>
      <c r="R47" s="49"/>
      <c r="S47" s="50"/>
      <c r="T47" s="99"/>
      <c r="U47" s="99"/>
    </row>
    <row r="48" ht="1.5" customHeight="1">
      <c r="A48" s="96"/>
      <c r="D48" s="84" t="s">
        <v>48</v>
      </c>
      <c r="E48" s="101" t="s">
        <v>49</v>
      </c>
      <c r="H48" s="102">
        <f>(($C$7*H6)+($C$10*H9)+($C$13*H12)+($C$16*H15)+($C$19*H18)+($C$22*H21)+($C$28*H27)+($C$31*H30)+($C$34*H33)+($C$37*H36)+($C$25*H24))/H3</f>
        <v>0</v>
      </c>
      <c r="I48" s="103" t="str">
        <f>IF(AND(H48&lt;=Images!$A$8,H48&gt;Images!$A$9),Images!$A$7,IF(AND(H48&lt;=Images!$B$8,H48&gt;Images!$B$9),Images!$B$7,(IF(AND(H48&lt;=Images!$C$8,H48&gt;Images!$C$9),Images!$C$7,(IF(AND(H48&lt;=Images!$D$8,H48&gt;Images!$D$9),Images!$D$7,"Complete Land Use Rubric"))))))</f>
        <v>Complete Land Use Rubric</v>
      </c>
      <c r="J48" s="104">
        <f>(($C$7*J6)+($C$10*J9)+($C$13*J12)+($C$16*J15)+($C$19*J18)+($C$22*J21)+($C$28*J27)+($C$31*J30)+($C$34*J33)+($C$37*J36)+($C$25*J24))/J3</f>
        <v>0</v>
      </c>
      <c r="K48" s="103" t="str">
        <f>IF(AND(J48&lt;=Images!$A$8,J48&gt;Images!$A$9),Images!$A$7,IF(AND(J48&lt;=Images!$B$8,J48&gt;Images!$B$9),Images!$B$7,(IF(AND(J48&lt;=Images!$C$8,J48&gt;Images!$C$9),Images!$C$7,(IF(AND(J48&lt;=Images!$D$8,J48&gt;Images!$D$9),Images!$D$7,"Complete Land Use Rubric"))))))</f>
        <v>Complete Land Use Rubric</v>
      </c>
      <c r="L48" s="104">
        <f>(($C$7*L6)+($C$10*L9)+($C$13*L12)+($C$16*L15)+($C$19*L18)+($C$22*L21)+($C$28*L27)+($C$31*L30)+($C$34*L33)+($C$37*L36)+($C$25*L24))/L3</f>
        <v>0</v>
      </c>
      <c r="M48" s="103" t="str">
        <f>IF(AND(L48&lt;=Images!$A$8,L48&gt;Images!$A$9),Images!$A$7,IF(AND(L48&lt;=Images!$B$8,L48&gt;Images!$B$9),Images!$B$7,(IF(AND(L48&lt;=Images!$C$8,L48&gt;Images!$C$9),Images!$C$7,(IF(AND(L48&lt;=Images!$D$8,L48&gt;Images!$D$9),Images!$D$7,"Complete Land Use Rubric"))))))</f>
        <v>Complete Land Use Rubric</v>
      </c>
      <c r="N48" s="104">
        <f>(($C$7*N6)+($C$10*0)+($C$13*N12)+($C$16*N15)+($C$19*N18)+($C$22*N21)+($C$28*N27)+($C$31*N30)+($C$34*N33)+($C$37*N36)+($C$25*N24))/N3</f>
        <v>0</v>
      </c>
      <c r="O48" s="103" t="str">
        <f>IF(AND(N48&lt;=Images!$A$8,N48&gt;Images!$A$9),Images!$A$7,IF(AND(N48&lt;=Images!$B$8,N48&gt;Images!$B$9),Images!$B$7,(IF(AND(N48&lt;=Images!$C$8,N48&gt;Images!$C$9),Images!$C$7,(IF(AND(N48&lt;=Images!$D$8,N48&gt;Images!$D$9),Images!$D$7,"Complete Land Use Rubric"))))))</f>
        <v>Complete Land Use Rubric</v>
      </c>
      <c r="P48" s="104">
        <f>(($C$7*P6)+($C$10*0)+($C$13*P12)+($C$16*P15)+($C$19*P18)+($C$22*P21)+($C$28*P27)+($C$31*P30)+($C$34*P33)+($C$37*P36)+($C$25*P24))/P3</f>
        <v>0</v>
      </c>
      <c r="Q48" s="103" t="str">
        <f>IF(AND(P48&lt;=Images!$A$8,P48&gt;Images!$A$9),Images!$A$7,IF(AND(P48&lt;=Images!$B$8,P48&gt;Images!$B$9),Images!$B$7,(IF(AND(P48&lt;=Images!$C$8,P48&gt;Images!$C$9),Images!$C$7,(IF(AND(P48&lt;=Images!$D$8,P48&gt;Images!$D$9),Images!$D$7,"Complete Land Use Rubric"))))))</f>
        <v>Complete Land Use Rubric</v>
      </c>
      <c r="R48" s="104">
        <f>(($C$7*R6)+($C$10*0)+($C$13*R12)+($C$16*R15)+($C$19*R18)+($C$22*R21)+($C$28*R27)+($C$31*R30)+($C$34*R33)+($C$37*R36)+($C$25*R24))/R3</f>
        <v>0</v>
      </c>
      <c r="S48" s="103" t="str">
        <f>IF(AND(R48&lt;=Images!$A$8,R48&gt;Images!$A$9),Images!$A$7,IF(AND(R48&lt;=Images!$B$8,R48&gt;Images!$B$9),Images!$B$7,(IF(AND(R48&lt;=Images!$C$8,R48&gt;Images!$C$9),Images!$C$7,(IF(AND(R48&lt;=Images!$D$8,R48&gt;Images!$D$9),Images!$D$7,"Complete Land Use Rubric"))))))</f>
        <v>Complete Land Use Rubric</v>
      </c>
      <c r="T48" s="105"/>
      <c r="U48" s="105"/>
    </row>
    <row r="49" ht="1.5" customHeight="1">
      <c r="A49" s="96"/>
      <c r="E49" s="106" t="s">
        <v>50</v>
      </c>
      <c r="H49" s="107">
        <f>(($E$7*H6)+($E$10*H9)+($E$13*H12)+($E$16*H15)+($E$19*H18)+($E$22*H21)+($E$28*H27)+($E$31*H30)+($E$34*H33)+($E$37*H36)+($E$25*H24))/H3</f>
        <v>0</v>
      </c>
      <c r="I49" s="108" t="str">
        <f>IF(AND(H49&lt;=Images!$A$4,H49&gt;Images!$A$5),Images!$A$3,IF(AND(H49&lt;=Images!$B$4,H49&gt;Images!$B$5),Images!$B$3,(IF(AND(H49&lt;=Images!$C$4,H49&gt;Images!$C$5),Images!$C$3,(IF(AND(H49&lt;=Images!$D$4,H49&gt;Images!$D$5),Images!$D$3,"Complete
Land Use Rubric"))))))</f>
        <v>Complete
Land Use Rubric</v>
      </c>
      <c r="J49" s="109">
        <f>(($E$7*J6)+($E$10*J9)+($E$13*J12)+($E$16*J15)+($E$19*J18)+($E$22*J21)+($E$28*J27)+($E$31*J30)+($E$34*J33)+($E$37*J36)+($E$25*J24))/J3</f>
        <v>0</v>
      </c>
      <c r="K49" s="108" t="str">
        <f>IF(AND(J49&lt;=Images!$A$4,J49&gt;Images!$A$5),Images!$A$3,IF(AND(J49&lt;=Images!$B$4,J49&gt;Images!$B$5),Images!$B$3,(IF(AND(J49&lt;=Images!$C$4,J49&gt;Images!$C$5),Images!$C$3,(IF(AND(J49&lt;=Images!$D$4,J49&gt;Images!$D$5),Images!$D$3,"Complete
Land Use Rubric"))))))</f>
        <v>Complete
Land Use Rubric</v>
      </c>
      <c r="L49" s="109">
        <f>(($E$7*L6)+($E$10*L9)+($E$13*L12)+($E$16*L15)+($E$19*L18)+($E$22*L21)+($E$28*L27)+($E$31*L30)+($E$34*L33)+($E$37*L36)+($E$25*L24))/L3</f>
        <v>0</v>
      </c>
      <c r="M49" s="108" t="str">
        <f>IF(AND(L49&lt;=Images!$A$4,L49&gt;Images!$A$5),Images!$A$3,IF(AND(L49&lt;=Images!$B$4,L49&gt;Images!$B$5),Images!$B$3,(IF(AND(L49&lt;=Images!$C$4,L49&gt;Images!$C$5),Images!$C$3,(IF(AND(L49&lt;=Images!$D$4,L49&gt;Images!$D$5),Images!$D$3,"Complete
Land Use Rubric"))))))</f>
        <v>Complete
Land Use Rubric</v>
      </c>
      <c r="N49" s="109">
        <f>(($E$7*N6)+($E$10*0)+($E$13*N12)+($E$16*N15)+($E$19*N18)+($E$22*N21)+($E$28*N27)+($E$31*N30)+($E$34*N33)+($E$37*N36)+($E$25*N24))/N3</f>
        <v>0</v>
      </c>
      <c r="O49" s="108" t="str">
        <f>IF(AND(N49&lt;=Images!$A$4,N49&gt;Images!$A$5),Images!$A$3,IF(AND(N49&lt;=Images!$B$4,N49&gt;Images!$B$5),Images!$B$3,(IF(AND(N49&lt;=Images!$C$4,N49&gt;Images!$C$5),Images!$C$3,(IF(AND(N49&lt;=Images!$D$4,N49&gt;Images!$D$5),Images!$D$3,"Complete
Land Use Rubric"))))))</f>
        <v>Complete
Land Use Rubric</v>
      </c>
      <c r="P49" s="109">
        <f>(($E$7*P6)+($E$10*0)+($E$13*P12)+($E$16*P15)+($E$19*P18)+($E$22*P21)+($E$28*P27)+($E$31*P30)+($E$34*P33)+($E$37*P36)+($E$25*P24))/P3</f>
        <v>0</v>
      </c>
      <c r="Q49" s="108" t="str">
        <f>IF(AND(P49&lt;=Images!$A$4,P49&gt;Images!$A$5),Images!$A$3,IF(AND(P49&lt;=Images!$B$4,P49&gt;Images!$B$5),Images!$B$3,(IF(AND(P49&lt;=Images!$C$4,P49&gt;Images!$C$5),Images!$C$3,(IF(AND(P49&lt;=Images!$D$4,P49&gt;Images!$D$5),Images!$D$3,"Complete
Land Use Rubric"))))))</f>
        <v>Complete
Land Use Rubric</v>
      </c>
      <c r="R49" s="109">
        <f>(($E$7*R6)+($E$10*0)+($E$13*R12)+($E$16*R15)+($E$19*R18)+($E$22*R21)+($E$28*R27)+($E$31*R30)+($E$34*R33)+($E$37*R36)+($E$25*R24))/R3</f>
        <v>0</v>
      </c>
      <c r="S49" s="110" t="str">
        <f>IF(AND(R49&lt;=Images!$A$4,R49&gt;Images!$A$5),Images!$A$3,IF(AND(R49&lt;=Images!$B$4,R49&gt;Images!$B$5),Images!$B$3,(IF(AND(R49&lt;=Images!$C$4,R49&gt;Images!$C$5),Images!$C$3,(IF(AND(R49&lt;=Images!$D$4,R49&gt;Images!$D$5),Images!$D$3,"Complete
Land Use Rubric"))))))</f>
        <v>Complete
Land Use Rubric</v>
      </c>
      <c r="T49" s="111"/>
      <c r="U49" s="111"/>
    </row>
    <row r="50" ht="1.5" customHeight="1">
      <c r="A50" s="96"/>
      <c r="E50" s="112" t="s">
        <v>51</v>
      </c>
      <c r="H50" s="113">
        <f>(($G$7*H6)+($G$10*H9)+($G$13*H12)+($G$16*H15)+($G$19*H18)+($G$22*H21)+($G$28*H27)+($G$31*H30)+($G$34*H33)+($G$37*H36)+($G$25*H24))/H3</f>
        <v>0</v>
      </c>
      <c r="I50" s="114" t="str">
        <f>IF(AND(H50&lt;=Images!$A$14,H50&gt;Images!$A$15),Images!$A$7,IF(AND(H50&lt;=Images!$B$14,H50&gt;Images!$B$15),Images!$B$7,(IF(AND(H50&lt;=Images!$C$14,H50&gt;Images!$C$15),Images!$C$7,(IF(AND(H50&lt;=Images!$D$14,H50&gt;Images!$D$15),Images!$D$7,"Complete % Growth"))))))</f>
        <v>Complete % Growth</v>
      </c>
      <c r="J50" s="115">
        <f>(($G$7*J6)+($G$10*J9)+($G$13*J12)+($G$16*J15)+($G$19*J18)+($G$22*J21)+($G$28*J27)+($G$31*J30)+($G$34*J33)+($G$37*J36)+($G$25*J24))/J3</f>
        <v>0</v>
      </c>
      <c r="K50" s="114" t="str">
        <f>IF(AND(J50&lt;=Images!$A$14,J50&gt;Images!$A$15),Images!$A$7,IF(AND(J50&lt;=Images!$B$14,J50&gt;Images!$B$15),Images!$B$7,(IF(AND(J50&lt;=Images!$C$14,J50&gt;Images!$C$15),Images!$C$7,(IF(AND(J50&lt;=Images!$D$14,J50&gt;Images!$D$15),Images!$D$7,"Complete % Growth"))))))</f>
        <v>Complete % Growth</v>
      </c>
      <c r="L50" s="115">
        <f>(($G$7*L6)+($G$10*L9)+($G$13*L12)+($G$16*L15)+($G$19*L18)+($G$22*L21)+($G$28*L27)+($G$31*L30)+($G$34*L33)+($G$37*L36)+($G$25*L24))/L3</f>
        <v>0</v>
      </c>
      <c r="M50" s="114" t="str">
        <f>IF(AND(L50&lt;=Images!$A$14,L50&gt;Images!$A$15),Images!$A$7,IF(AND(L50&lt;=Images!$B$14,L50&gt;Images!$B$15),Images!$B$7,(IF(AND(L50&lt;=Images!$C$14,L50&gt;Images!$C$15),Images!$C$7,(IF(AND(L50&lt;=Images!$D$14,L50&gt;Images!$D$15),Images!$D$7,"Complete % Growth"))))))</f>
        <v>Complete % Growth</v>
      </c>
      <c r="N50" s="115">
        <f>(($G$7*N6)+($G$10*0)+($G$13*N12)+($G$16*N15)+($G$19*N18)+($G$22*N21)+($G$28*N27)+($G$31*N30)+($G$34*N33)+($G$37*N36)+($G$25*N24))/N3</f>
        <v>0</v>
      </c>
      <c r="O50" s="114" t="str">
        <f>IF(AND(N50&lt;=Images!$A$14,N50&gt;Images!$A$15),Images!$A$7,IF(AND(N50&lt;=Images!$B$14,N50&gt;Images!$B$15),Images!$B$7,(IF(AND(N50&lt;=Images!$C$14,N50&gt;Images!$C$15),Images!$C$7,(IF(AND(N50&lt;=Images!$D$14,N50&gt;Images!$D$15),Images!$D$7,"Complete % Growth"))))))</f>
        <v>Complete % Growth</v>
      </c>
      <c r="P50" s="115">
        <f>(($G$7*P6)+($G$10*0)+($G$13*P12)+($G$16*P15)+($G$19*P18)+($G$22*P21)+($G$28*P27)+($G$31*P30)+($G$34*P33)+($G$37*P36)+($G$25*P24))/P3</f>
        <v>0</v>
      </c>
      <c r="Q50" s="114" t="str">
        <f>IF(AND(P50&lt;=Images!$A$14,P50&gt;Images!$A$15),Images!$A$7,IF(AND(P50&lt;=Images!$B$14,P50&gt;Images!$B$15),Images!$B$7,(IF(AND(P50&lt;=Images!$C$14,P50&gt;Images!$C$15),Images!$C$7,(IF(AND(P50&lt;=Images!$D$14,P50&gt;Images!$D$15),Images!$D$7,"Complete % Growth"))))))</f>
        <v>Complete % Growth</v>
      </c>
      <c r="R50" s="115">
        <f>(($G$7*R6)+($G$10*0)+($G$13*R12)+($G$16*R15)+($G$19*R18)+($G$22*R21)+($G$28*R27)+($G$31*R30)+($G$34*R33)+($G$37*R36)+($G$25*R24))/R3</f>
        <v>0</v>
      </c>
      <c r="S50" s="114" t="str">
        <f>IF(AND(R50&lt;=Images!$A$14,R50&gt;Images!$A$15),Images!$A$7,IF(AND(R50&lt;=Images!$B$14,R50&gt;Images!$B$15),Images!$B$7,(IF(AND(R50&lt;=Images!$C$14,R50&gt;Images!$C$15),Images!$C$7,(IF(AND(R50&lt;=Images!$D$14,R50&gt;Images!$D$15),Images!$D$7,"Complete % Growth"))))))</f>
        <v>Complete % Growth</v>
      </c>
      <c r="T50" s="116"/>
      <c r="U50" s="116"/>
    </row>
  </sheetData>
  <mergeCells count="223">
    <mergeCell ref="E39:G41"/>
    <mergeCell ref="E42:G44"/>
    <mergeCell ref="E45:G45"/>
    <mergeCell ref="B36:G36"/>
    <mergeCell ref="B33:G33"/>
    <mergeCell ref="J33:J35"/>
    <mergeCell ref="I33:I35"/>
    <mergeCell ref="I39:I41"/>
    <mergeCell ref="J36:J38"/>
    <mergeCell ref="I36:I38"/>
    <mergeCell ref="K39:K41"/>
    <mergeCell ref="K42:K44"/>
    <mergeCell ref="K36:K38"/>
    <mergeCell ref="K33:K35"/>
    <mergeCell ref="K45:K47"/>
    <mergeCell ref="I42:I44"/>
    <mergeCell ref="I45:I47"/>
    <mergeCell ref="J45:J47"/>
    <mergeCell ref="H45:H47"/>
    <mergeCell ref="B39:C50"/>
    <mergeCell ref="E48:G48"/>
    <mergeCell ref="M39:M41"/>
    <mergeCell ref="M42:M44"/>
    <mergeCell ref="Q30:Q32"/>
    <mergeCell ref="P30:P32"/>
    <mergeCell ref="M30:M32"/>
    <mergeCell ref="N30:N32"/>
    <mergeCell ref="R30:R32"/>
    <mergeCell ref="P33:P35"/>
    <mergeCell ref="P36:P38"/>
    <mergeCell ref="N36:N38"/>
    <mergeCell ref="N33:N35"/>
    <mergeCell ref="Q36:Q38"/>
    <mergeCell ref="R36:R38"/>
    <mergeCell ref="Q42:Q44"/>
    <mergeCell ref="Q39:Q41"/>
    <mergeCell ref="Q45:Q47"/>
    <mergeCell ref="R45:R47"/>
    <mergeCell ref="Q33:Q35"/>
    <mergeCell ref="O33:O35"/>
    <mergeCell ref="M36:M38"/>
    <mergeCell ref="O42:O44"/>
    <mergeCell ref="R33:R35"/>
    <mergeCell ref="Q18:Q20"/>
    <mergeCell ref="Q24:Q26"/>
    <mergeCell ref="Q21:Q23"/>
    <mergeCell ref="P27:P29"/>
    <mergeCell ref="P24:P26"/>
    <mergeCell ref="M27:M29"/>
    <mergeCell ref="Q27:Q29"/>
    <mergeCell ref="O18:O20"/>
    <mergeCell ref="R18:R20"/>
    <mergeCell ref="M24:M26"/>
    <mergeCell ref="L21:L23"/>
    <mergeCell ref="M21:M23"/>
    <mergeCell ref="L30:L32"/>
    <mergeCell ref="R21:R23"/>
    <mergeCell ref="D48:D50"/>
    <mergeCell ref="D39:D47"/>
    <mergeCell ref="E46:G46"/>
    <mergeCell ref="E47:F47"/>
    <mergeCell ref="E49:G49"/>
    <mergeCell ref="E50:G50"/>
    <mergeCell ref="H27:H29"/>
    <mergeCell ref="H36:H38"/>
    <mergeCell ref="H33:H35"/>
    <mergeCell ref="H30:H32"/>
    <mergeCell ref="I21:I23"/>
    <mergeCell ref="H21:H23"/>
    <mergeCell ref="B21:G21"/>
    <mergeCell ref="B18:G18"/>
    <mergeCell ref="B27:G27"/>
    <mergeCell ref="B24:G24"/>
    <mergeCell ref="B30:G30"/>
    <mergeCell ref="O36:O38"/>
    <mergeCell ref="O39:O41"/>
    <mergeCell ref="R27:R29"/>
    <mergeCell ref="R24:R26"/>
    <mergeCell ref="N4:O4"/>
    <mergeCell ref="P4:Q4"/>
    <mergeCell ref="S6:S8"/>
    <mergeCell ref="T6:T8"/>
    <mergeCell ref="R6:R8"/>
    <mergeCell ref="R4:S4"/>
    <mergeCell ref="U6:U8"/>
    <mergeCell ref="B4:G4"/>
    <mergeCell ref="B5:G5"/>
    <mergeCell ref="H3:I3"/>
    <mergeCell ref="L3:M3"/>
    <mergeCell ref="J3:K3"/>
    <mergeCell ref="B3:G3"/>
    <mergeCell ref="B6:G6"/>
    <mergeCell ref="H4:I4"/>
    <mergeCell ref="B2:G2"/>
    <mergeCell ref="A1:S1"/>
    <mergeCell ref="R2:S2"/>
    <mergeCell ref="N2:O2"/>
    <mergeCell ref="N3:O3"/>
    <mergeCell ref="H2:I2"/>
    <mergeCell ref="L2:M2"/>
    <mergeCell ref="J2:K2"/>
    <mergeCell ref="P2:Q2"/>
    <mergeCell ref="P3:Q3"/>
    <mergeCell ref="R3:S3"/>
    <mergeCell ref="H12:H14"/>
    <mergeCell ref="I12:I14"/>
    <mergeCell ref="H9:H11"/>
    <mergeCell ref="I9:I11"/>
    <mergeCell ref="L9:L11"/>
    <mergeCell ref="B12:G12"/>
    <mergeCell ref="B15:G15"/>
    <mergeCell ref="B9:G9"/>
    <mergeCell ref="K9:K11"/>
    <mergeCell ref="J9:J11"/>
    <mergeCell ref="J12:J14"/>
    <mergeCell ref="M12:M14"/>
    <mergeCell ref="M15:M17"/>
    <mergeCell ref="N12:N14"/>
    <mergeCell ref="O12:O14"/>
    <mergeCell ref="N15:N17"/>
    <mergeCell ref="O15:O17"/>
    <mergeCell ref="O6:O8"/>
    <mergeCell ref="M6:M8"/>
    <mergeCell ref="N6:N8"/>
    <mergeCell ref="O9:O11"/>
    <mergeCell ref="P9:P11"/>
    <mergeCell ref="Q6:Q8"/>
    <mergeCell ref="P6:P8"/>
    <mergeCell ref="P12:P14"/>
    <mergeCell ref="Q12:Q14"/>
    <mergeCell ref="Q15:Q17"/>
    <mergeCell ref="T15:T17"/>
    <mergeCell ref="T12:T14"/>
    <mergeCell ref="Q9:Q11"/>
    <mergeCell ref="T9:T11"/>
    <mergeCell ref="S9:S11"/>
    <mergeCell ref="U15:U17"/>
    <mergeCell ref="U12:U14"/>
    <mergeCell ref="U9:U11"/>
    <mergeCell ref="S15:S17"/>
    <mergeCell ref="S12:S14"/>
    <mergeCell ref="M45:M47"/>
    <mergeCell ref="M33:M35"/>
    <mergeCell ref="L45:L47"/>
    <mergeCell ref="L33:L35"/>
    <mergeCell ref="L36:L38"/>
    <mergeCell ref="K27:K29"/>
    <mergeCell ref="I27:I29"/>
    <mergeCell ref="O45:O47"/>
    <mergeCell ref="N45:N47"/>
    <mergeCell ref="P45:P47"/>
    <mergeCell ref="O30:O32"/>
    <mergeCell ref="I30:I32"/>
    <mergeCell ref="K30:K32"/>
    <mergeCell ref="J30:J32"/>
    <mergeCell ref="T33:T35"/>
    <mergeCell ref="U30:U32"/>
    <mergeCell ref="U33:U35"/>
    <mergeCell ref="U36:U38"/>
    <mergeCell ref="T36:T38"/>
    <mergeCell ref="S42:S44"/>
    <mergeCell ref="S45:S47"/>
    <mergeCell ref="T30:T32"/>
    <mergeCell ref="T27:T29"/>
    <mergeCell ref="U27:U29"/>
    <mergeCell ref="S39:S41"/>
    <mergeCell ref="S33:S35"/>
    <mergeCell ref="S36:S38"/>
    <mergeCell ref="S30:S32"/>
    <mergeCell ref="S27:S29"/>
    <mergeCell ref="I18:I20"/>
    <mergeCell ref="J18:J20"/>
    <mergeCell ref="K12:K14"/>
    <mergeCell ref="L12:L14"/>
    <mergeCell ref="L18:L20"/>
    <mergeCell ref="M18:M20"/>
    <mergeCell ref="I15:I17"/>
    <mergeCell ref="K15:K17"/>
    <mergeCell ref="L15:L17"/>
    <mergeCell ref="J15:J17"/>
    <mergeCell ref="L6:L8"/>
    <mergeCell ref="I6:I8"/>
    <mergeCell ref="K6:K8"/>
    <mergeCell ref="J6:J8"/>
    <mergeCell ref="H6:H8"/>
    <mergeCell ref="J4:K4"/>
    <mergeCell ref="L4:M4"/>
    <mergeCell ref="M9:M11"/>
    <mergeCell ref="N9:N11"/>
    <mergeCell ref="R9:R11"/>
    <mergeCell ref="R12:R14"/>
    <mergeCell ref="R15:R17"/>
    <mergeCell ref="P15:P17"/>
    <mergeCell ref="P18:P20"/>
    <mergeCell ref="K21:K23"/>
    <mergeCell ref="K24:K26"/>
    <mergeCell ref="H15:H17"/>
    <mergeCell ref="N27:N29"/>
    <mergeCell ref="O27:O29"/>
    <mergeCell ref="P21:P23"/>
    <mergeCell ref="J24:J26"/>
    <mergeCell ref="J21:J23"/>
    <mergeCell ref="L27:L29"/>
    <mergeCell ref="J27:J29"/>
    <mergeCell ref="L24:L26"/>
    <mergeCell ref="H24:H26"/>
    <mergeCell ref="H18:H20"/>
    <mergeCell ref="N18:N20"/>
    <mergeCell ref="N21:N23"/>
    <mergeCell ref="O21:O23"/>
    <mergeCell ref="O24:O26"/>
    <mergeCell ref="N24:N26"/>
    <mergeCell ref="I24:I26"/>
    <mergeCell ref="K18:K20"/>
    <mergeCell ref="S24:S26"/>
    <mergeCell ref="S21:S23"/>
    <mergeCell ref="U24:U26"/>
    <mergeCell ref="T24:T26"/>
    <mergeCell ref="T18:T20"/>
    <mergeCell ref="U18:U20"/>
    <mergeCell ref="U21:U23"/>
    <mergeCell ref="T21:T23"/>
    <mergeCell ref="S18:S20"/>
  </mergeCells>
  <conditionalFormatting sqref="H6:H38">
    <cfRule type="cellIs" dxfId="0" priority="1" operator="greaterThan">
      <formula>T6:T38</formula>
    </cfRule>
  </conditionalFormatting>
  <conditionalFormatting sqref="J6:J38">
    <cfRule type="cellIs" dxfId="1" priority="2" operator="greaterThan">
      <formula>T6:T38</formula>
    </cfRule>
  </conditionalFormatting>
  <conditionalFormatting sqref="L6:L38">
    <cfRule type="cellIs" dxfId="0" priority="3" operator="greaterThan">
      <formula>T6:T38</formula>
    </cfRule>
  </conditionalFormatting>
  <conditionalFormatting sqref="N6:N38">
    <cfRule type="cellIs" dxfId="0" priority="4" operator="greaterThan">
      <formula>T6:T38</formula>
    </cfRule>
  </conditionalFormatting>
  <conditionalFormatting sqref="P6:P38">
    <cfRule type="cellIs" dxfId="0" priority="5" operator="greaterThan">
      <formula>T6:T38</formula>
    </cfRule>
  </conditionalFormatting>
  <conditionalFormatting sqref="R6:R38">
    <cfRule type="cellIs" dxfId="0" priority="6" operator="greaterThan">
      <formula>T6:T38</formula>
    </cfRule>
  </conditionalFormatting>
  <conditionalFormatting sqref="I6:I38">
    <cfRule type="cellIs" dxfId="0" priority="7" operator="greaterThan">
      <formula>U6:U38</formula>
    </cfRule>
  </conditionalFormatting>
  <conditionalFormatting sqref="M6:M38">
    <cfRule type="cellIs" dxfId="1" priority="8" operator="greaterThan">
      <formula>U6:U38</formula>
    </cfRule>
  </conditionalFormatting>
  <conditionalFormatting sqref="O6:O38">
    <cfRule type="cellIs" dxfId="0" priority="9" operator="greaterThan">
      <formula>U6:U38</formula>
    </cfRule>
  </conditionalFormatting>
  <conditionalFormatting sqref="Q6:Q38">
    <cfRule type="cellIs" dxfId="0" priority="10" operator="greaterThan">
      <formula>U6:U38</formula>
    </cfRule>
  </conditionalFormatting>
  <conditionalFormatting sqref="S6:S38">
    <cfRule type="cellIs" dxfId="0" priority="11" operator="greaterThan">
      <formula>U6:U38</formula>
    </cfRule>
  </conditionalFormatting>
  <conditionalFormatting sqref="K6:K38">
    <cfRule type="cellIs" dxfId="0" priority="12" operator="greaterThan">
      <formula>"U6:U38"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 ht="27.0" customHeight="1">
      <c r="A1" s="1" t="str">
        <f>image("https://upload.wikimedia.org/wikipedia/commons/e/ef/Thumbs_up_font_awesome.svg",4,31,31)</f>
        <v/>
      </c>
      <c r="B1" s="1" t="str">
        <f>image("https://upload.wikimedia.org/wikipedia/commons/5/5d/Thumbs_down_font_awesome.svg",4,31,31)</f>
        <v/>
      </c>
      <c r="C1" s="3"/>
      <c r="D1" s="3"/>
    </row>
    <row r="2">
      <c r="A2" s="5" t="s">
        <v>0</v>
      </c>
      <c r="B2" s="6"/>
      <c r="C2" s="6"/>
      <c r="D2" s="6"/>
    </row>
    <row r="3">
      <c r="A3" s="7" t="str">
        <f>image("https://upload.wikimedia.org/wikipedia/commons/b/b9/Noto_Emoji_Oreo_1f601.svg",1)</f>
        <v/>
      </c>
      <c r="B3" s="10" t="str">
        <f>image("https://upload.wikimedia.org/wikipedia/commons/3/3b/Noto_Emoji_Oreo_1f60a.svg",1)</f>
        <v/>
      </c>
      <c r="C3" s="10" t="str">
        <f>image("https://upload.wikimedia.org/wikipedia/commons/a/a9/Noto_Emoji_Oreo_1f641.svg",1)</f>
        <v/>
      </c>
      <c r="D3" s="10" t="str">
        <f>image("https://upload.wikimedia.org/wikipedia/commons/6/65/Noto_Emoji_Oreo_1f62d.svg",1)</f>
        <v/>
      </c>
    </row>
    <row r="4">
      <c r="A4" s="12">
        <v>1.675</v>
      </c>
      <c r="B4" s="12">
        <v>2.05</v>
      </c>
      <c r="C4" s="12">
        <v>2.425</v>
      </c>
      <c r="D4" s="14">
        <v>5.0</v>
      </c>
      <c r="E4" s="15">
        <v>2.8</v>
      </c>
    </row>
    <row r="5">
      <c r="A5" s="12">
        <v>0.99</v>
      </c>
      <c r="B5" s="12">
        <v>1.675000001</v>
      </c>
      <c r="C5" s="12">
        <v>2.050000001</v>
      </c>
      <c r="D5" s="12">
        <v>2.425000001</v>
      </c>
    </row>
    <row r="6">
      <c r="A6" s="5" t="s">
        <v>8</v>
      </c>
      <c r="B6" s="6"/>
      <c r="C6" s="6"/>
      <c r="D6" s="6"/>
    </row>
    <row r="7">
      <c r="A7" s="6" t="str">
        <f>image("https://upload.wikimedia.org/wikipedia/commons/b/b9/Noto_Emoji_Oreo_1f601.svg",1)</f>
        <v/>
      </c>
      <c r="B7" s="10" t="str">
        <f>image("https://upload.wikimedia.org/wikipedia/commons/3/3b/Noto_Emoji_Oreo_1f60a.svg",1)</f>
        <v/>
      </c>
      <c r="C7" s="10" t="str">
        <f>image("https://upload.wikimedia.org/wikipedia/commons/a/a9/Noto_Emoji_Oreo_1f641.svg",1)</f>
        <v/>
      </c>
      <c r="D7" s="10" t="str">
        <f>image("https://upload.wikimedia.org/wikipedia/commons/6/65/Noto_Emoji_Oreo_1f62d.svg",1)</f>
        <v/>
      </c>
    </row>
    <row r="8">
      <c r="A8" s="18">
        <v>3.0</v>
      </c>
      <c r="B8" s="18">
        <v>3.5</v>
      </c>
      <c r="C8" s="18">
        <v>4.0</v>
      </c>
      <c r="D8" s="14">
        <v>5.0</v>
      </c>
      <c r="E8" s="15">
        <v>4.5</v>
      </c>
    </row>
    <row r="9">
      <c r="A9" s="18">
        <v>2.3</v>
      </c>
      <c r="B9" s="18">
        <v>3.00000001</v>
      </c>
      <c r="C9" s="18">
        <v>3.50000001</v>
      </c>
      <c r="D9" s="18">
        <v>4.0000001</v>
      </c>
    </row>
    <row r="10">
      <c r="A10" s="6" t="s">
        <v>9</v>
      </c>
      <c r="B10" s="6" t="s">
        <v>10</v>
      </c>
      <c r="C10" s="6" t="s">
        <v>11</v>
      </c>
      <c r="D10" s="6"/>
    </row>
    <row r="11">
      <c r="A11" s="6" t="s">
        <v>12</v>
      </c>
      <c r="B11" s="6" t="s">
        <v>14</v>
      </c>
      <c r="C11" s="6" t="s">
        <v>15</v>
      </c>
      <c r="D11" s="6"/>
    </row>
    <row r="12">
      <c r="A12" s="5" t="s">
        <v>16</v>
      </c>
      <c r="B12" s="6"/>
      <c r="C12" s="6"/>
      <c r="D12" s="6"/>
    </row>
    <row r="13">
      <c r="A13" s="6" t="str">
        <f>image("https://upload.wikimedia.org/wikipedia/commons/b/b9/Noto_Emoji_Oreo_1f601.svg",1)</f>
        <v/>
      </c>
      <c r="B13" s="10" t="str">
        <f>image("https://upload.wikimedia.org/wikipedia/commons/3/3b/Noto_Emoji_Oreo_1f60a.svg",1)</f>
        <v/>
      </c>
      <c r="C13" s="10" t="str">
        <f>image("https://upload.wikimedia.org/wikipedia/commons/a/a9/Noto_Emoji_Oreo_1f641.svg",1)</f>
        <v/>
      </c>
      <c r="D13" s="10" t="str">
        <f>image("https://upload.wikimedia.org/wikipedia/commons/6/65/Noto_Emoji_Oreo_1f62d.svg",1)</f>
        <v/>
      </c>
    </row>
    <row r="14">
      <c r="A14" s="18">
        <v>1.85</v>
      </c>
      <c r="B14" s="18">
        <v>2.85</v>
      </c>
      <c r="C14" s="18">
        <v>3.85</v>
      </c>
      <c r="D14" s="14">
        <v>5.0</v>
      </c>
      <c r="E14" s="15">
        <v>4.85</v>
      </c>
    </row>
    <row r="15">
      <c r="A15" s="18">
        <v>0.8</v>
      </c>
      <c r="B15" s="18">
        <v>1.85000001</v>
      </c>
      <c r="C15" s="18">
        <v>2.85000001</v>
      </c>
      <c r="D15" s="18">
        <v>3.8500001</v>
      </c>
    </row>
    <row r="16" ht="64.5" customHeight="1">
      <c r="A16" s="15"/>
      <c r="G16" s="23"/>
      <c r="H16" s="25" t="str">
        <f>image("https://upload.wikimedia.org/wikipedia/commons/b/b9/Noto_Emoji_Oreo_1f601.svg",1)</f>
        <v/>
      </c>
      <c r="I16" s="28" t="str">
        <f>image("https://upload.wikimedia.org/wikipedia/commons/3/3b/Noto_Emoji_Oreo_1f60a.svg",1)</f>
        <v/>
      </c>
      <c r="J16" s="28" t="str">
        <f>image("https://upload.wikimedia.org/wikipedia/commons/a/a9/Noto_Emoji_Oreo_1f641.svg",1)</f>
        <v/>
      </c>
      <c r="K16" s="28" t="str">
        <f>image("https://upload.wikimedia.org/wikipedia/commons/6/65/Noto_Emoji_Oreo_1f62d.svg",1)</f>
        <v/>
      </c>
    </row>
    <row r="17">
      <c r="G17" s="31" t="s">
        <v>19</v>
      </c>
      <c r="H17" s="33" t="s">
        <v>21</v>
      </c>
      <c r="I17" s="33" t="s">
        <v>22</v>
      </c>
      <c r="J17" s="33" t="s">
        <v>23</v>
      </c>
      <c r="K17" s="33" t="s">
        <v>24</v>
      </c>
    </row>
    <row r="23">
      <c r="A23">
        <f>'50 Year Energy Plan'!E8</f>
        <v>43</v>
      </c>
    </row>
    <row r="24">
      <c r="A24">
        <f>'50 Year Energy Plan'!E11</f>
        <v>34</v>
      </c>
    </row>
    <row r="25">
      <c r="A25">
        <f>'50 Year Energy Plan'!E14</f>
        <v>30</v>
      </c>
    </row>
    <row r="26">
      <c r="A26">
        <f>'50 Year Energy Plan'!E17</f>
        <v>100</v>
      </c>
    </row>
    <row r="27">
      <c r="A27">
        <f>'50 Year Energy Plan'!E20</f>
        <v>12</v>
      </c>
    </row>
    <row r="28">
      <c r="A28">
        <f>'50 Year Energy Plan'!E23</f>
        <v>30</v>
      </c>
    </row>
    <row r="29">
      <c r="A29">
        <f>'50 Year Energy Plan'!E26</f>
        <v>30</v>
      </c>
    </row>
    <row r="30">
      <c r="A30">
        <f>'50 Year Energy Plan'!E29</f>
        <v>30</v>
      </c>
    </row>
    <row r="31">
      <c r="A31">
        <f>'50 Year Energy Plan'!E32</f>
        <v>30</v>
      </c>
    </row>
    <row r="32">
      <c r="A32">
        <f>'50 Year Energy Plan'!E35</f>
        <v>12</v>
      </c>
    </row>
    <row r="33">
      <c r="A33">
        <f>'50 Year Energy Plan'!E38</f>
        <v>20</v>
      </c>
    </row>
  </sheetData>
  <drawing r:id="rId1"/>
</worksheet>
</file>